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Supply Cox Bazar\Tenders\ITB\ITB No. 19 - HCR CXB 2020 019 drafted\"/>
    </mc:Choice>
  </mc:AlternateContent>
  <xr:revisionPtr revIDLastSave="0" documentId="13_ncr:1_{D389C856-C2E0-4648-8E17-C01FEB64A3C1}" xr6:coauthVersionLast="45" xr6:coauthVersionMax="45" xr10:uidLastSave="{00000000-0000-0000-0000-000000000000}"/>
  <bookViews>
    <workbookView xWindow="-110" yWindow="-110" windowWidth="19420" windowHeight="10420" firstSheet="3" activeTab="3" xr2:uid="{00000000-000D-0000-FFFF-FFFF00000000}"/>
  </bookViews>
  <sheets>
    <sheet name="OPS" sheetId="1" state="hidden" r:id="rId1"/>
    <sheet name="Chaks" sheetId="3" state="hidden" r:id="rId2"/>
    <sheet name="ABOD" sheetId="2" state="hidden" r:id="rId3"/>
    <sheet name="Annex C - Financial Offer Form" sheetId="14" r:id="rId4"/>
    <sheet name="Sheet1" sheetId="5" state="hidden" r:id="rId5"/>
  </sheets>
  <definedNames>
    <definedName name="_xlnm._FilterDatabase" localSheetId="3" hidden="1">'Annex C - Financial Offer Form'!$A$5:$F$10</definedName>
    <definedName name="_xlnm._FilterDatabase" localSheetId="0" hidden="1">OPS!$A$5:$L$217</definedName>
    <definedName name="_xlnm.Print_Area" localSheetId="3">'Annex C - Financial Offer Form'!$A$2:$J$87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1" i="14" l="1"/>
  <c r="I71" i="14"/>
  <c r="G71" i="14"/>
  <c r="G60" i="14"/>
  <c r="I60" i="14"/>
  <c r="G61" i="14"/>
  <c r="I61" i="14" s="1"/>
  <c r="G62" i="14"/>
  <c r="I62" i="14"/>
  <c r="G63" i="14"/>
  <c r="I63" i="14"/>
  <c r="G64" i="14"/>
  <c r="I64" i="14"/>
  <c r="G65" i="14"/>
  <c r="I65" i="14" s="1"/>
  <c r="G66" i="14"/>
  <c r="I66" i="14"/>
  <c r="G67" i="14"/>
  <c r="I67" i="14"/>
  <c r="G68" i="14"/>
  <c r="I68" i="14"/>
  <c r="G69" i="14"/>
  <c r="I69" i="14" s="1"/>
  <c r="G70" i="14"/>
  <c r="I70" i="14"/>
  <c r="I59" i="14"/>
  <c r="G59" i="14"/>
  <c r="G55" i="14"/>
  <c r="H55" i="14"/>
  <c r="I5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 i="14"/>
  <c r="D13" i="5" l="1"/>
  <c r="E37" i="1"/>
  <c r="E110" i="1"/>
  <c r="E112" i="1"/>
  <c r="E102" i="1"/>
  <c r="E103" i="1"/>
  <c r="E104" i="1"/>
  <c r="E105" i="1"/>
  <c r="E106" i="1"/>
  <c r="E107" i="1"/>
  <c r="E108" i="1"/>
  <c r="E109" i="1"/>
  <c r="E111" i="1"/>
  <c r="E30" i="1"/>
  <c r="E31" i="1"/>
  <c r="E32" i="1"/>
  <c r="E33" i="1"/>
  <c r="E34" i="1"/>
  <c r="E35" i="1"/>
  <c r="E36" i="1"/>
  <c r="E38" i="1"/>
  <c r="E39" i="1"/>
  <c r="E40" i="1"/>
  <c r="E41" i="1"/>
  <c r="E42" i="1"/>
  <c r="E43" i="1"/>
  <c r="E44" i="1"/>
  <c r="E45" i="1"/>
  <c r="E46" i="1"/>
  <c r="E49"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27" i="1"/>
  <c r="E28" i="1"/>
  <c r="E26" i="1"/>
  <c r="E25" i="1"/>
  <c r="E24" i="1"/>
  <c r="E213" i="1"/>
  <c r="E212" i="1"/>
  <c r="E209" i="1"/>
  <c r="E207" i="1"/>
  <c r="E210" i="1"/>
  <c r="E208" i="1"/>
  <c r="E206" i="1"/>
  <c r="E205" i="1"/>
  <c r="E203" i="1"/>
  <c r="E148" i="1"/>
  <c r="E147" i="1"/>
  <c r="E117" i="1"/>
  <c r="E116" i="1"/>
  <c r="E115" i="1"/>
  <c r="E114" i="1"/>
  <c r="E113" i="1"/>
  <c r="E101" i="1"/>
  <c r="E100" i="1"/>
  <c r="E99" i="1"/>
  <c r="E98" i="1"/>
  <c r="E97" i="1"/>
  <c r="E96" i="1"/>
  <c r="E95" i="1"/>
  <c r="E94" i="1"/>
  <c r="E93" i="1"/>
  <c r="E92" i="1"/>
  <c r="E91" i="1"/>
  <c r="E90" i="1"/>
  <c r="E89" i="1"/>
  <c r="E88" i="1"/>
  <c r="E87" i="1"/>
  <c r="E86" i="1"/>
  <c r="E29" i="1"/>
  <c r="E23" i="1"/>
  <c r="E22" i="1"/>
  <c r="E21" i="1"/>
  <c r="E20" i="1"/>
  <c r="E19" i="1"/>
  <c r="E18" i="1"/>
  <c r="D51" i="1"/>
  <c r="E51" i="1"/>
  <c r="D50" i="1"/>
  <c r="E50" i="1"/>
  <c r="D48" i="1"/>
  <c r="E48" i="1"/>
  <c r="D47" i="1"/>
  <c r="E47" i="1"/>
  <c r="E120" i="1"/>
  <c r="E126" i="1"/>
  <c r="E127" i="1"/>
  <c r="E128" i="1"/>
  <c r="E129" i="1"/>
  <c r="E130" i="1"/>
  <c r="E131" i="1"/>
  <c r="E132" i="1"/>
  <c r="E133" i="1"/>
  <c r="E134" i="1"/>
  <c r="E135" i="1"/>
  <c r="E136" i="1"/>
  <c r="E137" i="1"/>
  <c r="E138" i="1"/>
  <c r="E139" i="1"/>
  <c r="E140" i="1"/>
  <c r="E158" i="1"/>
  <c r="E159" i="1"/>
  <c r="E160" i="1"/>
  <c r="D17" i="1"/>
  <c r="E17" i="1"/>
  <c r="E194" i="1"/>
  <c r="C174" i="1"/>
  <c r="C172" i="1"/>
  <c r="C170" i="1"/>
  <c r="C169" i="1"/>
  <c r="C168" i="1"/>
  <c r="C167" i="1"/>
  <c r="E33" i="2"/>
  <c r="E32" i="2"/>
  <c r="E31" i="2"/>
  <c r="E30" i="2"/>
  <c r="E29" i="2"/>
  <c r="E27" i="2"/>
  <c r="E25" i="2"/>
  <c r="E24" i="2"/>
  <c r="E23" i="2"/>
  <c r="E22" i="2"/>
  <c r="E21" i="2"/>
  <c r="E20" i="2"/>
  <c r="E19" i="2"/>
  <c r="E18" i="2"/>
  <c r="E17" i="2"/>
  <c r="E16" i="2"/>
  <c r="E14" i="2"/>
  <c r="E13" i="2"/>
  <c r="E12" i="2"/>
  <c r="E11" i="2"/>
  <c r="E10" i="2"/>
  <c r="E34" i="2"/>
  <c r="E199" i="1"/>
  <c r="E192" i="1"/>
  <c r="E9" i="1"/>
  <c r="C152" i="1"/>
  <c r="E15" i="1"/>
  <c r="E14" i="1"/>
  <c r="E2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Yewubdar Mekasha</author>
  </authors>
  <commentList>
    <comment ref="E150" authorId="0" shapeId="0" xr:uid="{00000000-0006-0000-0000-000001000000}">
      <text>
        <r>
          <rPr>
            <b/>
            <sz val="9"/>
            <color indexed="81"/>
            <rFont val="Tahoma"/>
            <family val="2"/>
          </rPr>
          <t>Yewubdar Mekasha:</t>
        </r>
        <r>
          <rPr>
            <sz val="9"/>
            <color indexed="81"/>
            <rFont val="Tahoma"/>
            <family val="2"/>
          </rPr>
          <t xml:space="preserve">
USD 200,000 increase;
Jelena Mazic: initial submission 600,000; decreased based on the technical mtg held on 28 Jan </t>
        </r>
      </text>
    </comment>
    <comment ref="C152" authorId="0" shapeId="0" xr:uid="{00000000-0006-0000-0000-000002000000}">
      <text>
        <r>
          <rPr>
            <b/>
            <sz val="9"/>
            <color indexed="81"/>
            <rFont val="Tahoma"/>
            <family val="2"/>
          </rPr>
          <t>Yewubdar Mekasha:</t>
        </r>
        <r>
          <rPr>
            <sz val="9"/>
            <color indexed="81"/>
            <rFont val="Tahoma"/>
            <family val="2"/>
          </rPr>
          <t xml:space="preserve">
62,000 more added for Chakmakul</t>
        </r>
      </text>
    </comment>
  </commentList>
</comments>
</file>

<file path=xl/sharedStrings.xml><?xml version="1.0" encoding="utf-8"?>
<sst xmlns="http://schemas.openxmlformats.org/spreadsheetml/2006/main" count="1382" uniqueCount="626">
  <si>
    <t>Quantity</t>
  </si>
  <si>
    <t>Remarks</t>
  </si>
  <si>
    <t>Grand Total</t>
  </si>
  <si>
    <t>Description of the Goods / Services</t>
  </si>
  <si>
    <t>2018 Procurement Plan</t>
  </si>
  <si>
    <t>SL</t>
  </si>
  <si>
    <t>Expected date of completion</t>
  </si>
  <si>
    <t>Local procurment of medicines</t>
  </si>
  <si>
    <t>ASAP</t>
  </si>
  <si>
    <t>HIS  toolkit and other printing</t>
  </si>
  <si>
    <t>Stretcher</t>
  </si>
  <si>
    <t>picture attached, price to be determined</t>
  </si>
  <si>
    <t>Expected value, USD</t>
  </si>
  <si>
    <t>International procurement of medicines and supplies</t>
  </si>
  <si>
    <t>specification attached</t>
  </si>
  <si>
    <t xml:space="preserve"> </t>
  </si>
  <si>
    <t>Sector</t>
  </si>
  <si>
    <t>Health</t>
  </si>
  <si>
    <t xml:space="preserve">Shelter ID </t>
  </si>
  <si>
    <t>20/01/2018 - 24/01/2018</t>
  </si>
  <si>
    <t>To support UNHCR's initiative in creating  address mechanism in camps and settlement</t>
  </si>
  <si>
    <t>Plotter (Printer / Scanner)</t>
  </si>
  <si>
    <t>31/01/2018 - 31/03/2018</t>
  </si>
  <si>
    <t>To scale-up  IM support to the operation and partners's need of large-scale printing of maps, interactive dashboard, and other IM products</t>
  </si>
  <si>
    <t xml:space="preserve">Trimmer </t>
  </si>
  <si>
    <t>To cut marging of printed document at larger size</t>
  </si>
  <si>
    <t xml:space="preserve">Roll paper - A0 size </t>
  </si>
  <si>
    <t>31/01/2018 - 31/12/2018</t>
  </si>
  <si>
    <t>Ink for plotter printer</t>
  </si>
  <si>
    <t>1 year supply</t>
  </si>
  <si>
    <t>Adobe Illustrator License</t>
  </si>
  <si>
    <t>29.99 / month / license</t>
  </si>
  <si>
    <t>01/02/2018 - 28/02/2018</t>
  </si>
  <si>
    <t>To alllow larger staff members to create visualization product efficiently (e.g. Power BI to PDF design)</t>
  </si>
  <si>
    <t>Acrobat Pro License</t>
  </si>
  <si>
    <t>14.99 / month / license</t>
  </si>
  <si>
    <t>To allow staff to provide quick and highquality PDF through direct edits and other formatting</t>
  </si>
  <si>
    <t>27-Inch 4k Screen LED-lit Monitor</t>
  </si>
  <si>
    <t>High resolution and large screen monitor can improve the quality and the efficiency of design work</t>
  </si>
  <si>
    <t>Upgraded work station / desktop</t>
  </si>
  <si>
    <t>Tablet</t>
  </si>
  <si>
    <t>The devices are requested to support the roll-out of e-Mapping of all sites by UNHCR</t>
  </si>
  <si>
    <t xml:space="preserve">Mini / pocket projector </t>
  </si>
  <si>
    <t>Waterproof Drone</t>
  </si>
  <si>
    <t xml:space="preserve">To allow staff to collect and analysis information during the raining season  </t>
  </si>
  <si>
    <t>Value per unit (in USD)</t>
  </si>
  <si>
    <t>IM</t>
  </si>
  <si>
    <t>SGBV training UNHCR staff (1 day/25 pers)</t>
  </si>
  <si>
    <t>March</t>
  </si>
  <si>
    <t>SGBV ToT UNHCR and partner staff (5 days / 25 pers)</t>
  </si>
  <si>
    <t>February/March</t>
  </si>
  <si>
    <t>SGBV training (1 day / 20 pers)</t>
  </si>
  <si>
    <t>quarterly</t>
  </si>
  <si>
    <t>Translations- IEC material and documents for PSEA &amp;SGBV</t>
  </si>
  <si>
    <t>February</t>
  </si>
  <si>
    <t>Designing of IEC material (Leaflets / posters) for PSEA &amp;SGBV</t>
  </si>
  <si>
    <t>Printing of IEC material (Leaflets / posters) for PSEA &amp;SGBV</t>
  </si>
  <si>
    <t>SGBV</t>
  </si>
  <si>
    <t xml:space="preserve">Outside of the office; no overnight, refreshment,  lunch and  venue only; </t>
  </si>
  <si>
    <t>CiCs office support</t>
  </si>
  <si>
    <t>Portable projectors</t>
  </si>
  <si>
    <t>Easy, handy to carry and project at field</t>
  </si>
  <si>
    <t>Laptop</t>
  </si>
  <si>
    <t>White boards set</t>
  </si>
  <si>
    <t>White board along with duster and board marker</t>
  </si>
  <si>
    <t xml:space="preserve">Printer </t>
  </si>
  <si>
    <t>Portable printer easy to print at field level with minimum electricity requirement</t>
  </si>
  <si>
    <t>Printer Cartridges</t>
  </si>
  <si>
    <t>Solar panel (invertor, battery and solar panel)</t>
  </si>
  <si>
    <t>to support back up for laptop and printer;</t>
  </si>
  <si>
    <t>Multi chords</t>
  </si>
  <si>
    <t>Desk and chair</t>
  </si>
  <si>
    <t>office level desk</t>
  </si>
  <si>
    <t>Chairs</t>
  </si>
  <si>
    <t>office level normal chairs for visitors</t>
  </si>
  <si>
    <t>Stationery package</t>
  </si>
  <si>
    <t>Pens, scissor, tape, flipchart, marker, flipchart stand, notebook</t>
  </si>
  <si>
    <t>Rubber boot</t>
  </si>
  <si>
    <t>for rainy season of different size</t>
  </si>
  <si>
    <t>Raincoat</t>
  </si>
  <si>
    <t>Caps/hats</t>
  </si>
  <si>
    <t>for summer season of different size</t>
  </si>
  <si>
    <t>GPS Garmin</t>
  </si>
  <si>
    <t>CiCs of the camps under UNHCR management</t>
  </si>
  <si>
    <t>Smartphone</t>
  </si>
  <si>
    <t xml:space="preserve">able to collect data by different android applications </t>
  </si>
  <si>
    <t>SMU office support</t>
  </si>
  <si>
    <t>Printer (A3/A4)</t>
  </si>
  <si>
    <t>Smart printer with scanner, copy, and printing</t>
  </si>
  <si>
    <t>Paper</t>
  </si>
  <si>
    <t xml:space="preserve">at least for one year </t>
  </si>
  <si>
    <t>Stationery (office)</t>
  </si>
  <si>
    <t>Table</t>
  </si>
  <si>
    <t>for new 2 international staff</t>
  </si>
  <si>
    <t>Smart Chair</t>
  </si>
  <si>
    <t>Tablets</t>
  </si>
  <si>
    <t>Meeting table</t>
  </si>
  <si>
    <t>Meeting table Chairs</t>
  </si>
  <si>
    <t>Cabinet</t>
  </si>
  <si>
    <t>for filing and archiving office related documents</t>
  </si>
  <si>
    <t xml:space="preserve">Server </t>
  </si>
  <si>
    <t>two server at Cox's bazar and Kutupalong offices</t>
  </si>
  <si>
    <t>Accessories and equipment for Server at KTP</t>
  </si>
  <si>
    <t>Air Condition, table, chair, cabinet, multichords etc.</t>
  </si>
  <si>
    <t>Solar panel for individual post</t>
  </si>
  <si>
    <t>solar panel along with stands and router</t>
  </si>
  <si>
    <t>Solar panel for server</t>
  </si>
  <si>
    <t>Back up for server at Cox's bazar and Kutupalong offices</t>
  </si>
  <si>
    <t xml:space="preserve">ISP </t>
  </si>
  <si>
    <t>internet access at Kutuplong server and the end users within Kutupalong entire zones</t>
  </si>
  <si>
    <t>Desktop computer</t>
  </si>
  <si>
    <t>Desktop computers as a data inputs, data syncronization, and storage at Cox's bazar, Kutupalong and two sites</t>
  </si>
  <si>
    <t>Site Management</t>
  </si>
  <si>
    <t>Distribution centers KTP/NPR/CKM</t>
  </si>
  <si>
    <t>Framework Agreement</t>
  </si>
  <si>
    <t>Additional Sandbags</t>
  </si>
  <si>
    <t>Locks and Chains for shelters</t>
  </si>
  <si>
    <t>Framework Agreement, assuming raise in OL</t>
  </si>
  <si>
    <t xml:space="preserve">DISASTER PREPARADNESS </t>
  </si>
  <si>
    <t>Shelter/Site Planning</t>
  </si>
  <si>
    <t>Site level data engagement</t>
  </si>
  <si>
    <t>4th quarter 2018</t>
  </si>
  <si>
    <t>3rd quarter 2018</t>
  </si>
  <si>
    <t>2nd quarter 2018</t>
  </si>
  <si>
    <t>Designs done, go to tender late Jan 2017</t>
  </si>
  <si>
    <t>Designs done, go to tender late Jan 2017 and WP yet to be submitted</t>
  </si>
  <si>
    <t>Gone to tender</t>
  </si>
  <si>
    <t>Reviewing current design before amending spec and launching</t>
  </si>
  <si>
    <t>Testing 182 before seeking permission for full scale up</t>
  </si>
  <si>
    <t>assumption that we need communal shelter</t>
  </si>
  <si>
    <t>Budget</t>
  </si>
  <si>
    <t>ABOD</t>
  </si>
  <si>
    <t>Providing visual supports during capacity building program (field and office)</t>
  </si>
  <si>
    <t>WASH</t>
  </si>
  <si>
    <t>Programme</t>
  </si>
  <si>
    <t>Frame agreement in place for: 62,000USD for WP#14</t>
  </si>
  <si>
    <t>Nayapara Road and NYP Site Development</t>
  </si>
  <si>
    <t>Tendering initiated for 190,000USD (2 roads for NYP) + 106,257USD (PO under FA)</t>
  </si>
  <si>
    <t>BRAC will provide sandbags through PPAs; The need for sandbags is to complement Oper.Partners (ACF) + Caritas + OPS partners doing site development</t>
  </si>
  <si>
    <t>construction of 2-3 safe sites for prepositioning of stock in case of natural disaster</t>
  </si>
  <si>
    <t>Capacity building for partners-Programme Management and Project Control Training (50 participants each)</t>
  </si>
  <si>
    <t>Monthly coordination meetings with  partners (30 participants each)</t>
  </si>
  <si>
    <t>Regular meetings with partners and stakeholders</t>
  </si>
  <si>
    <t>Costs of refreshment and lunch/office</t>
  </si>
  <si>
    <t>Cost of refreshment/office</t>
  </si>
  <si>
    <t>Venue outside the office; lunch, refreshment, handouts</t>
  </si>
  <si>
    <t>1st training to be held on 5-6 February</t>
  </si>
  <si>
    <t>Additional comments</t>
  </si>
  <si>
    <t>Education</t>
  </si>
  <si>
    <t>Construction of Temporary Learning Centers (TLCs)</t>
  </si>
  <si>
    <t>TLCs including latrines</t>
  </si>
  <si>
    <t xml:space="preserve">Quick Impact Projects/CSP </t>
  </si>
  <si>
    <t>Construction/infrastructure for host community - TBD</t>
  </si>
  <si>
    <t>As soon as QIPs are developed</t>
  </si>
  <si>
    <t>Capacity building for community governance structures</t>
  </si>
  <si>
    <t>March, June, November</t>
  </si>
  <si>
    <t>e.g. leadership, community consultations,  gender sensitive decision making, empowerment of women leaders, etc.</t>
  </si>
  <si>
    <t>Capacity building for community groups</t>
  </si>
  <si>
    <t>February, May, October</t>
  </si>
  <si>
    <t>e.g. participation, planning and organization, supporting persons with disabilities, empowerment of women, etc.</t>
  </si>
  <si>
    <t>Community Group initiatives serving their communities</t>
  </si>
  <si>
    <t>Monthly</t>
  </si>
  <si>
    <t>e.g. assistance to PSN, improved living environment, activities for children, etc.</t>
  </si>
  <si>
    <t>Awareness raising activities for key topics and international days</t>
  </si>
  <si>
    <t>e.g. Persons with Disabilities, Older Persons, Women, Youth, Human Rights, etc.</t>
  </si>
  <si>
    <t>Capacity building for Partner staff in Cox's Bazar</t>
  </si>
  <si>
    <t>Quarterly</t>
  </si>
  <si>
    <t>e.g. Community Empowerment, PSN support, and Program management, etc.</t>
  </si>
  <si>
    <t>Capacity building for Partner staff in field locations</t>
  </si>
  <si>
    <t>"</t>
  </si>
  <si>
    <t>Tablet for COMs</t>
  </si>
  <si>
    <t>December</t>
  </si>
  <si>
    <t>Tablets for COMs Team in 10 locations</t>
  </si>
  <si>
    <t>Materials for information and awareness raising</t>
  </si>
  <si>
    <t xml:space="preserve">Translation and production </t>
  </si>
  <si>
    <t xml:space="preserve">Partner/COM Team Leaders capacity building activities </t>
  </si>
  <si>
    <t xml:space="preserve"> 8 workshops - for approx. 30 people (500 Taka per person X 30 people X 8 workshops)</t>
  </si>
  <si>
    <t>Half year retreats with COMs/Partners</t>
  </si>
  <si>
    <t>3 locations (8oo Taka per person X 300 people X 2 retreats)</t>
  </si>
  <si>
    <t>CB Protection</t>
  </si>
  <si>
    <t>Training workshops for 25 UNHCR and partner staff</t>
  </si>
  <si>
    <t>1 on average every other month</t>
  </si>
  <si>
    <t>Cost for venue at hotel, lunch and refreshments</t>
  </si>
  <si>
    <t>Training workshops for 30 community members in camps</t>
  </si>
  <si>
    <t>Cost for lunch and refreshments</t>
  </si>
  <si>
    <t>Snacks for meetings with30 members of the community</t>
  </si>
  <si>
    <t>200 meetings</t>
  </si>
  <si>
    <t xml:space="preserve"> throughout the year</t>
  </si>
  <si>
    <t>1 drink, 1 banana, 1 sweet/cookie for each participant. Meetings held in 6 different locations on average once a week.</t>
  </si>
  <si>
    <t>Printing of posters for community centers</t>
  </si>
  <si>
    <t>throughout the year</t>
  </si>
  <si>
    <t>11 community centers finalized/planned, others will come</t>
  </si>
  <si>
    <t>Translation of powerpoint presentations and guidelines</t>
  </si>
  <si>
    <t>500 pages</t>
  </si>
  <si>
    <t>Half by 31 March, other half by 30 June</t>
  </si>
  <si>
    <t>These are to be used for child protection training with partners and refugee community</t>
  </si>
  <si>
    <t>Child Protection</t>
  </si>
  <si>
    <t>Field</t>
  </si>
  <si>
    <t>Construction of Overhead Tank and Solar Pumping-Nayapara</t>
  </si>
  <si>
    <t xml:space="preserve">Construction of Drianage - Nayapara </t>
  </si>
  <si>
    <t>Construction of Drianage - Kutupalong</t>
  </si>
  <si>
    <t>Construction of Retaining Wall at Nayapara Reservoir</t>
  </si>
  <si>
    <t>Repair Maintenace of Silt Trap Facilities</t>
  </si>
  <si>
    <t>Water Trucking at Nayapara in Nayapara RC</t>
  </si>
  <si>
    <t>Capacity Development (Different Training)</t>
  </si>
  <si>
    <t>Reagent Accessories for Water Quality Test</t>
  </si>
  <si>
    <t>Contingency Hygiene Kit</t>
  </si>
  <si>
    <t>Standard package of HK as contigency for AWD</t>
  </si>
  <si>
    <t>Energy</t>
  </si>
  <si>
    <t>O&amp;M contract of Mini Grid</t>
  </si>
  <si>
    <t>Intallation of Panel Cleaning System for Mini Grid in both camp</t>
  </si>
  <si>
    <t>Protection (general)</t>
  </si>
  <si>
    <t>not in OL</t>
  </si>
  <si>
    <t>Mass emergency shelter in an aftermath; they would be erected behind Transit Center</t>
  </si>
  <si>
    <t>to be discussed further</t>
  </si>
  <si>
    <t>Procuremt of Equipment and accessories for Mini Grid</t>
  </si>
  <si>
    <t>Nutrition</t>
  </si>
  <si>
    <t>Authorization from HQ PH to be sought by Health</t>
  </si>
  <si>
    <t>2 PHCs in Nayapara</t>
  </si>
  <si>
    <t>Planned PHC in Chakmakul/Kerountuli is 1 of 10 agreed with MoH - not to be under Health but peaceful coexistence;</t>
  </si>
  <si>
    <t>In addition to nutrition items ordered in Dec 2017</t>
  </si>
  <si>
    <t>Estimated price provided</t>
  </si>
  <si>
    <t xml:space="preserve">Relocation of Health structures to be included (Health clinic by MTI + RI - definitely in areas which will be flooded); </t>
  </si>
  <si>
    <t>Only health posts are relocation; TLC, Community Centers, CFS and other temporary structures to be abandoned. Once we have Frame Agreement, we should build modular structures</t>
  </si>
  <si>
    <t>Input needed from Health sector; Programme and Supply to review and quantify</t>
  </si>
  <si>
    <t xml:space="preserve">Health </t>
  </si>
  <si>
    <t>Health confirmed that this covers the needs for entire 2018 (in combination with Dec 2017 order that is in the pipeline) including for contingency, as part of stock could be lost during monsoon season</t>
  </si>
  <si>
    <t>Nutritional tems (medicines)</t>
  </si>
  <si>
    <t>Health to review the needs based on the input from Supply (pipeline)</t>
  </si>
  <si>
    <t>FA to be established in January (process launched) for semi-perm.structures, road construction, drainage, construction material</t>
  </si>
  <si>
    <t>Rubhalls for communal shelter</t>
  </si>
  <si>
    <t>Construction of prepositioned emergency stock</t>
  </si>
  <si>
    <t>Including access, site development, structures, assuming that there will be no access to rubhalls and depending on the land availability; pre-fab steel structures; MSUs (mobile storage units will be set up by WFP)</t>
  </si>
  <si>
    <t>PI/External Relations</t>
  </si>
  <si>
    <t>PI Items</t>
  </si>
  <si>
    <t>Input pending</t>
  </si>
  <si>
    <t>Not in OL</t>
  </si>
  <si>
    <t>Logistics/warehouse items: water tanks structures, forklifts, cameras, fans, etc.</t>
  </si>
  <si>
    <t>Female Sanitary Hygiene kits for reproductive age-group</t>
  </si>
  <si>
    <t>Entire year</t>
  </si>
  <si>
    <t xml:space="preserve">Procurement of LPG and assessment on energy </t>
  </si>
  <si>
    <t>2nd half of the year</t>
  </si>
  <si>
    <t>Procurement of CRH for 04 months</t>
  </si>
  <si>
    <t>Price to be determined by Supply</t>
  </si>
  <si>
    <t>Tablets for Information points</t>
  </si>
  <si>
    <t xml:space="preserve">Translation services </t>
  </si>
  <si>
    <t>Bulk SMS for information to refugees</t>
  </si>
  <si>
    <t>Hand crank AM/FM radios</t>
  </si>
  <si>
    <t>January</t>
  </si>
  <si>
    <t>April</t>
  </si>
  <si>
    <t>Tablets for 15 information points</t>
  </si>
  <si>
    <t>estimated 5 hours of translation average per week at $15 per hour</t>
  </si>
  <si>
    <t>estimated 100,000 SMS per month at $0.25 per 100 SMS</t>
  </si>
  <si>
    <t>estimated 5,000 families for pilot at $15 per radio</t>
  </si>
  <si>
    <t>Pre-cyclone shelter Kit</t>
  </si>
  <si>
    <t>Post-cyclone shelter repair kit (RSK)</t>
  </si>
  <si>
    <t xml:space="preserve">assumption that rain season destroys 75% shelters; 40,000 plastic sheeting already within 2017 contingency stock; </t>
  </si>
  <si>
    <t>Content of the RSK: 06mm polypropylene rope - 1kg; Low carbon steel were 18-19 gauge - 1kg; plastic sheet - 1 pc</t>
  </si>
  <si>
    <t>Total</t>
  </si>
  <si>
    <t>Nutrition items (plumping nut)</t>
  </si>
  <si>
    <t>Procurement of 10,000 CRIs as contingency (new arrivals)</t>
  </si>
  <si>
    <t>Support in CRIs for 10,000HH in the monsoon/cyclon aftermath; In addition, contingency stock of 15,000 CRIs in place.</t>
  </si>
  <si>
    <t>CIC Structures</t>
  </si>
  <si>
    <t>CIC structures (20) including meeting rooms and dormitories</t>
  </si>
  <si>
    <t>Site development of KTP zone AA</t>
  </si>
  <si>
    <t>Site development of KTP zone QQ</t>
  </si>
  <si>
    <t>Mobile phones for the data collection process</t>
  </si>
  <si>
    <t xml:space="preserve">
•        Health Survey (Each 3 Month)
•        REACH Site Profiling Survey (Every Month)
•        Shelter Assessment (Every 3 Months)
•        Key informant Survey (Every 2 months)
•        Need Assessment 
</t>
  </si>
  <si>
    <t>regularly in 2018</t>
  </si>
  <si>
    <t>Supply/Logistics</t>
  </si>
  <si>
    <t>Trainings</t>
  </si>
  <si>
    <t>Laptops</t>
  </si>
  <si>
    <t>Webcam Logitech C525 (compatible with proGres)</t>
  </si>
  <si>
    <t>DactyScan84c Finger print scanners</t>
  </si>
  <si>
    <t>Iris Scanners IrisShield BK2121U (compatible with proGres)</t>
  </si>
  <si>
    <t>Rub hall</t>
  </si>
  <si>
    <t>Foldable plastic chairs for waiting area</t>
  </si>
  <si>
    <t xml:space="preserve">Foldable plastic tables </t>
  </si>
  <si>
    <t>Visibility T-shirts for registration staff</t>
  </si>
  <si>
    <t>Post it (serie de 12)</t>
  </si>
  <si>
    <t>Posters and leaflets</t>
  </si>
  <si>
    <t>Runners (refugee volunteer) / Interpreter</t>
  </si>
  <si>
    <t>Visibility thin vest for volunteers and runners</t>
  </si>
  <si>
    <t>Raincoat, umbrella, boots (for 300 people)</t>
  </si>
  <si>
    <t>UV Ink (bottles)</t>
  </si>
  <si>
    <t>UV Lamps</t>
  </si>
  <si>
    <t xml:space="preserve">USB Hub 3.0 </t>
  </si>
  <si>
    <t>Ration Card UNHCR</t>
  </si>
  <si>
    <t>Puncher ROUND</t>
  </si>
  <si>
    <t>Puncher HEART</t>
  </si>
  <si>
    <t xml:space="preserve">         100 </t>
  </si>
  <si>
    <t>Individual Exercise Procurement Plan - under the assumption that permission is granted to UNHCR by the Government in February 2018</t>
  </si>
  <si>
    <t>Wooden benches</t>
  </si>
  <si>
    <t>Plastic sheets for flooring (for 10 sites, rolls of 10m by 100m)</t>
  </si>
  <si>
    <t>Generator fuel (appx 1000 litres)</t>
  </si>
  <si>
    <t>Electrical extension cables/multi sockets</t>
  </si>
  <si>
    <t>Electrical extension reels/cords (at least 50m)</t>
  </si>
  <si>
    <t>Stand Fans</t>
  </si>
  <si>
    <t>Portable evaporative air coolers</t>
  </si>
  <si>
    <t>Secure paper - in reams</t>
  </si>
  <si>
    <t>Toner (for colour printer; sets of 4)</t>
  </si>
  <si>
    <t>Toner (for black and white printer)</t>
  </si>
  <si>
    <t>Radio advertisement slots (lumpsum)</t>
  </si>
  <si>
    <t>Electrician (contractor wages)</t>
  </si>
  <si>
    <t>Training venue and refreshments (lumpsum)</t>
  </si>
  <si>
    <t>Mini vans (daily rent for 90 days)</t>
  </si>
  <si>
    <t>Bus (daily rent for 90 days)</t>
  </si>
  <si>
    <t>Bottled water, biscuits, apple, cake (daily provisions, lumpsum)</t>
  </si>
  <si>
    <t>Megaphone (Standard, Item)</t>
  </si>
  <si>
    <t>AA Dry Cells (A box of 12, Sets)</t>
  </si>
  <si>
    <t>Cleaning fluid  (Alcohol cleaning/toner, Bottle)</t>
  </si>
  <si>
    <t>Cotton wool  (Uncut (not in pellets), Bundle)</t>
  </si>
  <si>
    <t>Printing Paper (Carton of 4 reams (2,000 papers), Item)</t>
  </si>
  <si>
    <t>Arch Lever Files  (Kent, Box)</t>
  </si>
  <si>
    <t>Pens (Box of 24, Box)</t>
  </si>
  <si>
    <t>Staplers &amp; staples  (Small size, Package)</t>
  </si>
  <si>
    <t>Paper punchers (Big size, Item)</t>
  </si>
  <si>
    <t>Electric blower (hoover) (Hand held, Item)</t>
  </si>
  <si>
    <t>A4 Laminating pouches (Ream of  500, Ream)</t>
  </si>
  <si>
    <t>Plastic folder  (A 4 Size ream of 100 for refugee document (photo slip ), Ream)</t>
  </si>
  <si>
    <t>Laminator Machine (For A4 Laminates, Item)</t>
  </si>
  <si>
    <t>Marker pens (Thin balled with indellible ink, Item)</t>
  </si>
  <si>
    <t>Note pad (Small, Piece)</t>
  </si>
  <si>
    <t>Flourescence Tube (Round tube , Piece)</t>
  </si>
  <si>
    <t>Highlighters (Different colours (carton), Carton)</t>
  </si>
  <si>
    <t>Maker Pens (Normal, Box of 6)</t>
  </si>
  <si>
    <t>Flipchart plain paper pad (25 by 30.5 inches 40 sheets pad (various colors), Pads)</t>
  </si>
  <si>
    <t>Masking tape (Large, Piece)</t>
  </si>
  <si>
    <t>Yellow stickers (Normal, Box)</t>
  </si>
  <si>
    <t>Stapler Remover (Typical (any brand), Piece)</t>
  </si>
  <si>
    <t>Stamp Pads (Blue, Piece)</t>
  </si>
  <si>
    <t>Stamp Pad ink refill (Blue, Piece)</t>
  </si>
  <si>
    <t>Flipchart and Tripod (Light Magnetic Whiteboard/flipchart, Piece)</t>
  </si>
  <si>
    <t>LCD Screen cleaner spray (Bottle of 100ml, Item)</t>
  </si>
  <si>
    <t>Clipboards (Plastic, Item)</t>
  </si>
  <si>
    <t>PVC White cloth (White soft plastic 1m by 15m, cf advertisers' poster materials , Rolls)</t>
  </si>
  <si>
    <t>Latex gloves (Disposable hand gloves. Pack of 100, Box)</t>
  </si>
  <si>
    <t>D Batteries (Pack of 12 Energizer for megaphones, Packets)</t>
  </si>
  <si>
    <t>RJ 45 (Pack of 100, Packets)</t>
  </si>
  <si>
    <t>Antiseptic liquid (Rinse free hand sanitizer, Bottle)</t>
  </si>
  <si>
    <t>Sisal rope (Basic (white), Rolls)</t>
  </si>
  <si>
    <t>Barcode Labels  (Adhesive, direct thermal, roll of 1,000)</t>
  </si>
  <si>
    <t>Printer for Barcode Label (Zebra or other brand)</t>
  </si>
  <si>
    <t>Desktop computer (HP Elite 8300)</t>
  </si>
  <si>
    <t>Printers (black and White) (HP LaserJet Enterprise M600 M602N (with wireless capability)</t>
  </si>
  <si>
    <t>Uninterupted Power Supply (UPS) (APC Smart 1500)</t>
  </si>
  <si>
    <t>Generators (FG Wilson =&gt;10kVA enclosed soundproof)</t>
  </si>
  <si>
    <t>Portable photocopier (Canon ImageClass D550 )</t>
  </si>
  <si>
    <t>Ethernet Network Cables (Linet 35 (carton)</t>
  </si>
  <si>
    <t>Network Toolkit (Standard with crimpers, network testers, pliers enclosed in case)</t>
  </si>
  <si>
    <t>Barcode readers (USB Honeywell (USB Hand held))</t>
  </si>
  <si>
    <t>Printers (Colored) (Color Laserjet Pro MFP M277dw)</t>
  </si>
  <si>
    <t>Tripod stands (For cameras. 70 inch basic stand)</t>
  </si>
  <si>
    <t>Laptop Cooling Pads (Deep Cool, Thermaltake or any good brand)</t>
  </si>
  <si>
    <t>Fast Scanner</t>
  </si>
  <si>
    <t>01-28 Feb 2018</t>
  </si>
  <si>
    <t>Registration</t>
  </si>
  <si>
    <t>Content of the kit: 06mm polypropylene rope - 1kg; Low carbon steel were 18-19 gauge - 1kg; Re-bur (12mmdia 80cm long) - 3.6kg; every HH should be covered with pre-cyclon kit</t>
  </si>
  <si>
    <t>7 Feb: Negotiations on the PPA ongoing; this might be included in the partnership agreement</t>
  </si>
  <si>
    <t>LPG pilot project for 2000HH</t>
  </si>
  <si>
    <t>Field/Supply</t>
  </si>
  <si>
    <t xml:space="preserve"> 24 Site Management Trainings  Part 1- 2 days- 22 participants</t>
  </si>
  <si>
    <t>24 Site Management Training Part 2- 2 days- 22 participants</t>
  </si>
  <si>
    <t>Training of Trainers (ToT) for Gov and SMS partners- 4 days-20 participants</t>
  </si>
  <si>
    <t xml:space="preserve">5 Videos dubbing  (English to Bangali) </t>
  </si>
  <si>
    <t>Translation of CCCM Materials (10 modules, ppt and session plans)</t>
  </si>
  <si>
    <t>June</t>
  </si>
  <si>
    <t>Training  programs for CiCs, judicial officers, police, military and partner staff.</t>
  </si>
  <si>
    <t>Hiring of buses for relocation of PoC</t>
  </si>
  <si>
    <t>Hiring of trucks for relocation of PoC</t>
  </si>
  <si>
    <t>For entire year</t>
  </si>
  <si>
    <t>Construction materiials (distribution point in Nayapara, additional works at Uttaran, purchase of ropes)</t>
  </si>
  <si>
    <t>Jan and Feb 2018</t>
  </si>
  <si>
    <t>Road Cargo Transport for relief items (2017)</t>
  </si>
  <si>
    <t>Warehouse security</t>
  </si>
  <si>
    <t xml:space="preserve">Transportation of CRIs in the camp (local transport) </t>
  </si>
  <si>
    <t>Warehouse rental (Uttaran)</t>
  </si>
  <si>
    <t>Warehouse labor (kitting, loading, offloading)</t>
  </si>
  <si>
    <t>Road and marine transport for international shipments</t>
  </si>
  <si>
    <t>Rental of land in Nayapara for establishing rub hall and distribution center</t>
  </si>
  <si>
    <t>Tender advertisment costs</t>
  </si>
  <si>
    <t>Procurement training for partners</t>
  </si>
  <si>
    <t>February 2018</t>
  </si>
  <si>
    <t>Mikrotik Router RB850Gx2</t>
  </si>
  <si>
    <t>LAN tester</t>
  </si>
  <si>
    <t>Cable ties small</t>
  </si>
  <si>
    <t>Cable ties medium</t>
  </si>
  <si>
    <t>Cable ties long</t>
  </si>
  <si>
    <t>Electric tape</t>
  </si>
  <si>
    <t>LAN Patch Cord CAT6 (3m)</t>
  </si>
  <si>
    <t>proGres Server (laptop server) - P51 (higher specs)</t>
  </si>
  <si>
    <t>BIM server (laptop server) - P51 (higher specs)</t>
  </si>
  <si>
    <t>Internal HDD for BIMS laptops (Samsung 960 EVO M.2 NVMe SSD 500GB)</t>
  </si>
  <si>
    <t>Additional memory for BIMS laptops (SO DDR4 16GB PC19200 (2400))</t>
  </si>
  <si>
    <t>External HDD - Samsung Portable SSD T5 1TB (Backup - BIMS / proGres)</t>
  </si>
  <si>
    <t>WIFI/ Wireless router (Aruba/ubiquiti)</t>
  </si>
  <si>
    <t>Network switches  (Cisco 24 port GB)</t>
  </si>
  <si>
    <t>Category</t>
  </si>
  <si>
    <t>ICT</t>
  </si>
  <si>
    <t>Other</t>
  </si>
  <si>
    <t>Furniture</t>
  </si>
  <si>
    <t>Fuel</t>
  </si>
  <si>
    <t>Electric</t>
  </si>
  <si>
    <t>Stationery</t>
  </si>
  <si>
    <t>Visiblity</t>
  </si>
  <si>
    <t>Conference service</t>
  </si>
  <si>
    <t>transport</t>
  </si>
  <si>
    <t xml:space="preserve">HQ procurement </t>
  </si>
  <si>
    <t xml:space="preserve">Local procurement </t>
  </si>
  <si>
    <t>Water Dispenser (Local procuremently available, Item)</t>
  </si>
  <si>
    <t>HQ</t>
  </si>
  <si>
    <t>External hard disk (3TB (Seagate or WD)</t>
  </si>
  <si>
    <t>Rack 24U</t>
  </si>
  <si>
    <t>Done - Delivered in COX</t>
  </si>
  <si>
    <t>Done - Delivered in Bangkok</t>
  </si>
  <si>
    <t>Done - Delivered in CXB</t>
  </si>
  <si>
    <t>Cancel</t>
  </si>
  <si>
    <t>Received</t>
  </si>
  <si>
    <t>Pending</t>
  </si>
  <si>
    <t>Removed</t>
  </si>
  <si>
    <t>in process</t>
  </si>
  <si>
    <t>2 received, 2 pending</t>
  </si>
  <si>
    <t>8 received, 2 pending</t>
  </si>
  <si>
    <t>15 received, 25 pending</t>
  </si>
  <si>
    <t>Cancelled</t>
  </si>
  <si>
    <t>Status</t>
  </si>
  <si>
    <t>To be procured in smaller quantities during verification (through admin/field)</t>
  </si>
  <si>
    <t>To be printed by TAI with three Govt, UNHCR, TAI logos. Awaiting the conclusion of discussions.</t>
  </si>
  <si>
    <t>To be recruited under TAI from the refugee community, using resources utilized by the Field teams.</t>
  </si>
  <si>
    <t>To be recruited under TAI from the refugee community, once the exercise starts</t>
  </si>
  <si>
    <t>Partly received</t>
  </si>
  <si>
    <t>Parts of the training have been conducted, some on-going. At least one more is planned.</t>
  </si>
  <si>
    <t>Updated Comments</t>
  </si>
  <si>
    <t>To be procured under TAI</t>
  </si>
  <si>
    <t>First batch of 150,000 papers delivered on 21/05. The remaining will be delivered in June</t>
  </si>
  <si>
    <t>Outside the UNHCR rub-hall, ready to be moved to site.</t>
  </si>
  <si>
    <t>Most quantities received</t>
  </si>
  <si>
    <t>In parking lot, waiting to be moved</t>
  </si>
  <si>
    <t>Awaiting conclusion of discussions with the Govt. Would be clear after 24 May</t>
  </si>
  <si>
    <t>To be printed by TAI with three Govt, UNHCR, TAI logos. Awaiting the conclusion of discussions on 24 May</t>
  </si>
  <si>
    <t>Generator 25 KVA, UPS suppoort.</t>
  </si>
  <si>
    <t xml:space="preserve">-  Generator equipment, (Motor oil, Cooling water) </t>
  </si>
  <si>
    <t>-  Generator movement cost.</t>
  </si>
  <si>
    <t xml:space="preserve">-  Generator setup cost. </t>
  </si>
  <si>
    <t xml:space="preserve">-  Verification assistance (TAI) *40 </t>
  </si>
  <si>
    <t xml:space="preserve">-  UPS for Card printer/ Stabilizer for card printer. </t>
  </si>
  <si>
    <t xml:space="preserve">-  UPS for network equipment. ( need quite large one. ) </t>
  </si>
  <si>
    <t xml:space="preserve">-  Network equipment. </t>
  </si>
  <si>
    <t xml:space="preserve">-  Card printer ( Max 400 a day on full operation. around 300 should be used to calculate.) </t>
  </si>
  <si>
    <t xml:space="preserve">-  plastic card, transfer flim, lamination. </t>
  </si>
  <si>
    <t>-  BIMS light.</t>
  </si>
  <si>
    <t xml:space="preserve">-  UPS </t>
  </si>
  <si>
    <t>-  Labtop</t>
  </si>
  <si>
    <t>-  Wire.</t>
  </si>
  <si>
    <t>-  RCB.</t>
  </si>
  <si>
    <t>-  Breaker.</t>
  </si>
  <si>
    <t>-  SSD harddisk for W541.</t>
  </si>
  <si>
    <t xml:space="preserve">-  SSD harddisk for proGres server in IT room. </t>
  </si>
  <si>
    <t>-  adapter for W541.</t>
  </si>
  <si>
    <t>-  Rub hall equipment.</t>
  </si>
  <si>
    <t>-  Shelter taging sticker.</t>
  </si>
  <si>
    <r>
      <t>Displaying Screen :</t>
    </r>
    <r>
      <rPr>
        <sz val="9"/>
        <color rgb="FF555555"/>
        <rFont val="Arial"/>
        <family val="2"/>
      </rPr>
      <t xml:space="preserve"> 10 inch </t>
    </r>
  </si>
  <si>
    <r>
      <t>Operating System :</t>
    </r>
    <r>
      <rPr>
        <sz val="9"/>
        <color rgb="FF555555"/>
        <rFont val="Arial"/>
        <family val="2"/>
      </rPr>
      <t xml:space="preserve"> Android Nougat 7.0 (minimum)</t>
    </r>
  </si>
  <si>
    <r>
      <t>Resolution :</t>
    </r>
    <r>
      <rPr>
        <sz val="9"/>
        <color rgb="FF555555"/>
        <rFont val="Arial"/>
        <family val="2"/>
      </rPr>
      <t xml:space="preserve"> 1280*800</t>
    </r>
  </si>
  <si>
    <r>
      <t>CPU :</t>
    </r>
    <r>
      <rPr>
        <sz val="9"/>
        <color rgb="FF555555"/>
        <rFont val="Arial"/>
        <family val="2"/>
      </rPr>
      <t xml:space="preserve"> Quad Core  (Minimum 1.3 GHz)</t>
    </r>
  </si>
  <si>
    <r>
      <t>RAM :</t>
    </r>
    <r>
      <rPr>
        <sz val="9"/>
        <color rgb="FF555555"/>
        <rFont val="Arial"/>
        <family val="2"/>
      </rPr>
      <t xml:space="preserve"> 2GB DDR3 (Minimum)</t>
    </r>
  </si>
  <si>
    <r>
      <t>ROM:</t>
    </r>
    <r>
      <rPr>
        <sz val="9"/>
        <color rgb="FF555555"/>
        <rFont val="Arial"/>
        <family val="2"/>
      </rPr>
      <t xml:space="preserve"> 8 GB</t>
    </r>
  </si>
  <si>
    <r>
      <t>Battery</t>
    </r>
    <r>
      <rPr>
        <sz val="9"/>
        <color rgb="FF555555"/>
        <rFont val="Arial"/>
        <family val="2"/>
      </rPr>
      <t>: 4500 mAh</t>
    </r>
  </si>
  <si>
    <r>
      <t>Camera</t>
    </r>
    <r>
      <rPr>
        <sz val="9"/>
        <color rgb="FF555555"/>
        <rFont val="Arial"/>
        <family val="2"/>
      </rPr>
      <t xml:space="preserve">: 5 MP </t>
    </r>
  </si>
  <si>
    <t>UOM</t>
  </si>
  <si>
    <t>EA</t>
  </si>
  <si>
    <t>Pcs</t>
  </si>
  <si>
    <t>pcs</t>
  </si>
  <si>
    <t>Poly Studio X50 with POLY TC8 and Table Top Mic (Extra),Cable bundle
Wall mount kit
Privacy cover, Video standard and protocol:H.264 AVC, H.264 High Profile, H.265,
1x HDMI, 2x HDMI
Touch display compatible,4K, 30 fps (TX &amp; RX) from 2048 Kbps*
1080p, 60 fps from 1740 Kbps
1080p, 30 fps from 1024 Kbps
720p, 60 fps from 832 Kbps
720p, 30 fps from 512 Kbps, 
Camera:5x digital zoom
120° FOV
UHD 2160p (4K) capture resolution
Automatic people framing
Audio Input:3x MEMS microphones, plus 2x 2nd order microphones
1x HDMI
1x 3.5 mm line-in*
* Supported in future software update,
2x USB-A (3.0)
1x USB-C
Bluetooth 5.0
WiFi 802.11a/b/g/n/ac (MIMO) Multi-channel Concurrency
Warranty: One-year return to factory parts and labor</t>
  </si>
  <si>
    <t>Poly Studio with  Table Top Mic (Extra), 
Dimention: • Unit dimensions:
- 105 mm x 700 mm x 70 mm =
4.2” x 27.3” x 2.8” (HxWxD) without stand
- 156 mm x 700 mm x 70 mm =
6.2” x 27.3” x 2.8” (HxWxD) with stand
• Weight:
- 5 lbs 2.6 oz (2342 g) without stand
- 6 lbs 4.7 oz (2856 g) with stand
• Remote control dimensions:
- 183 mm x 40 mm x 19 mm =
7.2” x 1.6” x .75” (HxWxD)
Camera:• 120-degree FOV
• UHD 2160p (4K) capture resolution
• Automatic people framing &amp;
speaker tracking
• 5x zoom / EPTZ
• 2 camera presets
Interfaces: 1x USB 3.0 Type-C port
(with 2.0 compatibility)
• Power connector
• Optional external microphone
• 3.5 mm stereo Audio In
• Kensington security lock
• 802.11ac Wi-Fi wireless networking
for manageability; IEEE 802.11a/b/g/n
compatible
• Bluetooth® 4.2
Package Include: Poly Studio
• Remote control with 2 AAA batteries
• Power adapter
• 5 m USB 2.0 cable (Type-C to Type-A)
• Wall mount kit
Warranty: 1yr</t>
  </si>
  <si>
    <t>Jabra Speak 810 Speakerphone Audio Conference Up to 15 People &amp; Bluetooth Speaker
Type	Omni-directional
Frequency response	Frequency range – Music mode 150 Hz to 20 KHz
Microphone Frequency Range - 20Hz – 8K Hz
Noise Ratio	70 dB
Input Impedance	4 ohm
Others	Wireless range Up to 12ft
Supported Bluetooth profiles A2DP (v1.2), Hands Free Profile (v1.6), Headset Profile (v1.2), AGHFP (v1.6)
Cord length USB Cord Length: 2.1 m, 3.5mm jack Cord length 1.2m
Paired devices Up to 900 trusted devices
Warranty: 2yrs</t>
  </si>
  <si>
    <t>Jabra Speak 750 Speakerphone Audio Conference
Signal / noise ratio	+70 dB
Speaker Physical Spec
Weight	301 g/10.62 oz.
Bluetooth	Bluetooth4.2 – Bluetooth Low Energy (BTLE)
USB	Bluetooth4.2 – Bluetooth Low Energy (BTLE)
USB BT audio device/HID dongle. Bluetooth 4.2 – Bluetooth
USB 5V / 500 mA – charging time 3h
Speaker Power Source
Power	Charging power &amp; time: USB 5V / 500 mA – charging time 3h
Warranty
Warranty 02 years warranty</t>
  </si>
  <si>
    <t>Logitech 960-001038 Video Conference Cam Connect
Screen mirroring through WiFi connection to the device
Android® or Windows 8.1 compatibility for screen mirroring
HDMI connector for TV output
Rechargeable battery supports up to 3 hours videoconferencing or screen mirroring time; 15 hours for Bluetooth audio. Time to fully charge battery (from AC power, device idle): 3 hours
Battery rechargeable through AC power or USB (not powered through USB)
1.8 m/6-foot detachable USB cable for PC or Mac based videoconferencing
Works with most UC and videoconferencing applications
Professional-grade certifications
Kensington security slot
Camera:
Full HD 1080p video calling (up to 1920 x 1080 pixels); 720p HD video calling (up to 1280 x 720 pixels) with supported clients
H.264 UVC 1.5 with Scalable Video Coding (SVC)
Supports H.264 SVC 1080p, along with optimizations for best call performance in single or multiparty HD video
90-degree field of view with autofocus
4X digital zoom in Full HD
Rightlight™ 2 Technology for clear image in various lighting environments (even low light)
Digital pan, tilt and zoom from remote control or optional downloadable app
Mechanical tilt
ZEISS lens certification
Camera LED for active streaming indication
Speakerphone:
Integrated full duplex speakerphone with echo and noise cancellation
360-degree wideband audio with 12-foot (3.6 m) diameter range
Bluetooth® and NFC enabled
LEDs for speakerphone streaming, mute, hold, and Bluetooth pairing
Controls for call answer/end, volume mute
Microphones (Tx):
Two omni-directional microphones supporting 3.6 m diameter range
Frequency response: 100Hz – 16KHz
Sensitivity: -34dB +/-3dB
Distortion: &lt;1% @ 1KHz at 65dB 
Speakers (Rx):
Frequency response: 140Hz – 16KHz
Sensitivity: 89dBSPL +/-3dB at 1W/0.5M
Max output: 91.5dBSPL at 0.5M
Distortion: &lt;5% from 200Hz
Remote control:
Dockable remote control for camera / speakerphone functions
10-foot (3 meters) range
Cables:
USB
Power adapter with cord
Talk Time/Battery Life:
Up to 15 hours (3 hours for videoconferencing and screen mirroring)
Range:
12 foot diameter range (3.7 meters)
360-degree sound
02 year Warranty</t>
  </si>
  <si>
    <t>Wireless mic
Basic Information
Microphone Type	Omnidirectional condenser microphone
Switch	Switch on the microphone. Slide the ON/OFF up to ON
Includes	hard case
Noise/Signal	low environmental noise
Using the Microphone
Audio recorders	Yes
For DSLR	Yes
PC	Yes
Smartphone	Yes
Main Spec
Frequency Range	35Hz - 14KHz
Sensitivity	-85dB
Polar pattern	Omnidirectional
Connector	3.5mm (1/8”) 4-pole gold plug
Battery	1.5V AA
Warranty: 1yr</t>
  </si>
  <si>
    <t>HDMI Cable 30 Meter,SmartPower 30 Meter Hdmi High Quality 30 m HDMI Cable  (Compatible with Mobile, Laptop, Tablet, Mp3, Gaming Device, Black),Cable Type
High speed cable 10512 Mbps Speed
Connector 1:HDMI
Connector 2:HDMI
Cable: Round
30 Meter Hdmi High Quality
Compatible Devices:Computer, TV
Color Black
Suitable For Mobile, Laptop, Tablet, Mp3, Gaming Device
1 year warranty</t>
  </si>
  <si>
    <t>HDMI to VGA converter
Connect the HDMI connector of the adapter to your HDMI device (DVD, PS3, XBOX360, Blu-ray, Media player, etc....) 
Connect the VGA Cable of your monitor or projector to the VGA Female port of the adapter 
Turn on the HDMI device and the display device
Good Quality
Warranty:1yr</t>
  </si>
  <si>
    <t>HDMI Extender by Cat-5/6 30 Meter Length
Transmission distance can be up to 30 meters for 1080p while using CAT-6 cable.
HDCP compliant.
Supplied with compact power supply for reciever unit.
Devices with DVI output are not supported due to the lack of signal control.</t>
  </si>
  <si>
    <t>USB to LAN converter
USB Male to LAN Female, Connector Type (End 1) - USB Male, Connector Type (End 2) - LAN Female, Color - White, Others - Supported Systems: Windows XP/Vista/7/8/8.1/10, Mac OS X 10.5/10.6/10.7/10.8/10.9/10.10, 1 USB 3.0 (Input), RJ45 Ethernet Port (Output), Version: UN Version 3.0, Warranty - 1 year, Good Quality</t>
  </si>
  <si>
    <t>Wireless adapter
Antenna	2 High Gain External Antennas
Interface	USB 3.0
WIRELESS FEATURES
Data Rate	5GHz
11ac: Up to 867Mbps(dynamic)
11n: Up to 300Mbps(dynamic)
11a: Up to 54Mbps(dynamic）
2.4GHz
11n: Up to 400Mbps(dynamic)
11g: Up to 54Mbps(dynamic)
11b: Up to 11Mbps(dynamic)
Frequency:5GHz and 2.4GHz
Standards:IEEE 802.11ac, IEEE 802.11a,
IEEE 802.11n, IEEE 802.11g, IEEE 802.11b
System Requirements: Windows 10/8.1/8/7/XP, Mac OS X 10.9-10.13
Wireless Modes: Ad-Hoc / Infrastructure mode
Warranty: 1yr</t>
  </si>
  <si>
    <t>Headphone
Type - Single Port Head Phone, Connectivity - Wired, Impedance (ohm) - 22 Ohms, Sensitivity (dB) - 122dB +/-3dB((headphone), -44dBV/PA +/- 2.5dB (microphone), Frequency Response (Hz - kHz) - 20Hz to 20kHz (Headset) / 100Hz to 6,500Hz (Microphone), Microphone - Yes, Cable Length (ft) - 1.8 m (5.90 ft), Dimensions: 14.48 x 19.81 x 5.84 cm; 79.83 Grams,Warranty - 1 year</t>
  </si>
  <si>
    <t>Headphone
TypeUSB UC Corded Headset
Warranty2 year
Connectivity
ConnectivityWired
Cable Length7.7 feet
Technical Information
Frequency Response (Hz - kHz)150Hz-6800Hz (Voice), 70Hz-16000Hz (Music), 101Hz-10000Hz (Microphone)
Sensitivity93dB +-3dB (Headphone), -30dB V/Pa +-2dB (Microphone)
Impedance (ohm)32ohm+-15%/1000Hz/1.0V
Physical Description
MicrophoneYes
Additional Info
OthersUser sound protection: PeakStop 118 dBA SPL (RMS), Noise at Work and G616 compliant, Speaker Max input power: 10mW, Microphone type: Noise cancelling Uni-Directional, Microphone bandwith: 100Hz-10000Hz, Power consumption: 100 mA 5 VDC, Headset form factor: Headband, Boom arm adjustable: 360degree, Boom arm flexible: Yes, Ear cushions: Foam and leatherette, Headset bandwidth: True wideband/HD speaker for USB (up to 6800Hz), Speaker size: 28 x 3.9mm
SpecialtyEngineered to be the affordable contact center headset, Breath resistant microphone with noise cancelation, Durable reinforced cord and programmable buttons for USB variant, 20% lighter than competitors with padded ear cushions and 360degree flexible spin boom arm, All day wearing comfort, FreeSpin, PeakStop, HD Voice / Wideband Audio, Reinforced cord, Noise-Canceling Microphone, Air shock microphone</t>
  </si>
  <si>
    <t>Universal Black white copper 10A 250V Standart IEC320 C14 male UPS PDU APC computer server power adapter plug convert socket</t>
  </si>
  <si>
    <t>Rechargable Projector
Display Type	Single chip DLP TRP Technology by Texas Instruments
Resolution	Native Resolution: 1080p (1920 x 1080) Max. Supported Resolution: WUXGA (1920 x 1200) @60Hz
Brightness	600 ANSI Lumens
Projection Distance	0.5 - 3.5 m
Contrast Ratio	10,000:1
Video Formats	AVI/RM/RMVB/TS/VOB/MLV/MOV/ISO/WMV/ASF/FLV/DAT/MPG/MPEG
Lamp Life	last up to 30,000 hours
Other Features	Embedded 12,000 mAh battery last up to 2 hours Built-in Wireless for device connection and mirroring
Interface	HDMI Number of Ports , Audio-Out (Mini-Jack), USB A (x2), SD (microSD card slot)
Manufacturing Warranty	1 Year full Warranty for (Parts &amp; labor)
Power	Supply: AC 100-240V, 50/60Hz Consumption: 66W (Normal Mode), &lt;0.5W (Standby)
Color	Black, White, Red
Weight	0.746 kg
Dimensions (W x D x H)	188 x 118 x 34 mm</t>
  </si>
  <si>
    <t>USB to USB Male Cable
Standard male to male USB 2.0 cable with A-type connections on both ends
Typically the style of connection found on the backs of PCs
USB 2.0 cables are backwards compatible as they can carry a USB 1.0 and 1.1 signal.
USB cables are used to connect devices such as digital cameras, digital video cameras, scanners, printers, web cams, mice, keyboards, joysticks, network connections, etc.</t>
  </si>
  <si>
    <t>Projector screen-small(Tripod Mount)
ModelK2 70 Inch x 70 Inch Tripod
TypeTripod Projector Screen
Size70 x 70 Inch
ColorMatte White</t>
  </si>
  <si>
    <t>Mobile phone Android
Category:Smartphone
Network
Network Type
GSM / HSPA / LTE
Network 2G
GSM 850 / 900 / 1800 / 1900 - SIM 1 &amp; SIM 2 (Dual-SIM Model only)
Network 3G
HSDPA 850 / 900 / 1900 / 2100
Network 4G
LTE
Speed
HSPA, LTE-A
GPRS
Yes
EDGE
Yes
Body
Body Dimensions
158.5 x 73.6 x 7.9 mm (6.24 x 2.90 x 0.31 in)
Body Weight
172 g
Build
Glass Front (Gorilla Glass 3), Plastic Back, Plastic Frame
Network Sim
Single SIM (Nano-SIM) or Dual SIM (Nano-SIM, Dual stand-by)
Display
Display Type
Super AMOLED capacitive touchscreen, 16M Colors
Display Size
6.5 inches, 102.0 cm2 (~87.4% screen-to-body ratio)
Display Resolution
1080 x 2400 pixels, 20:9 ratio
Display Multitouch
Yes
Display Density
405 ppi density
Display Screen Protection
Corning Gorilla Glass 3
Platform
Operating System
Android
OS Version
10.0 (Ten)
User Interface (ui)
One UI 2
CPU
Octa-core (4x2.3 GHz Cortex-A73 &amp; 4x1.7 GHz Cortex-A53)
GPU
Mali-G72 MP3
Chipset
Exynos 9611 (10nm)
Memory
Memory Internal
128 GB
Memory External
microSDXC (dedicated slot)
Ram
6 GB
Camera
Primary Camera
Quad: 48 MP
12 MP, (ultrawide)
12 MP, (macro)
5 MP, (depth sensor)
Secondary Camera
32 MP
Camera Features
LED Flash,
Panorama, HDR
Video
2160p@30fps, 1080p@30/60/120fps
Sound
Audio
Yes
Loudspeaker
Yes
3.5mm Jack
Yes
Connectivity
WiFi
Wi-Fi 802.11 a/b/g/n/ac, dual-band, Wi-Fi Direct, Hotspot
Bluetooth
5.0, A2DP, LE
NFC
Yes
USB
2.0, Type-C 1.0 reversible connector, USB On-The-Go
Fm Radio
Yes
GPS
Yes, with A-GPS
Features
Sensors
Fingerprint (under display, optical), accelerometer, gyro, proximity, compass
Messaging
SMS(threaded view), MMS, Email
Browser
HTML5
Java
No
Battery
Battery Type
Non-removable Li-Po Battery
Battery Capacity
4000 mAh
Battery Charging
Fast Battery Charging 15W
Body Color
Prism Crush Black
Other Features
ANT+
Warranty: 2yrs</t>
  </si>
  <si>
    <t>iphone 12 pro 6.1"
Announced
2020, October 13
Color Black
version:
Global version,compatible with GSM operator in bangladesh
Network
Technology
GSM / CDMA / HSPA / EVDO / LTE / 5G
2G bands
GSM 850 / 900 / 1800 / 1900
CDMA 800 / 1900
3G bands
HSDPA 850 / 900 / 1700(AWS) / 1900 / 2100
CDMA2000 1xEV-DO
4G 
5G 
Speed
HSPA 42.2/5.76 Mbps, LTE-A, 5G, EV-DO Rev.A 3.1 Mbps
GPRS
EDGE
Body
Dimensions
146.7 x 71.5 x 7.4 mm (5.78 x 2.81 x 0.29 in)
Weight
189 g (6.67 oz)
Build
Glass front (Gorilla Glass), glass back (Gorilla Glass), stainless steel frame
SIM
Single SIM (Nano-SIM and/or eSIM)
Others
IP68 dust/water resistant (up to 6m for 30 mins)
Apple Pay (Visa, MasterCard, AMEX certified)
Display
Type
Super Retina XDR OLED, HDR10+, 800 nits (typ), 1200 nits (peak)
Size
6.1 inches, 90.2 cm2 (~86.0% screen-to-body ratio)
Resolution
1170 x 2532 pixels, 19.5:9 ratio (~460 ppi density)
Multitouch
Protection
Scratch-resistant glass, oleophobic coating
Features
Dolby Vision
Wide color gamut
True-tone
Platform
OS
iOS 14
Chipset
Apple A14 Bionic (5nm)
CPU
Hexa-core
GPU
Apple GPU (4-core graphics)
Memory
Card slot
No
Internal
256GB
RAM
6 GB
Camera
Primary camera
12 MP, f/1.6, 26mm (wide), 1.7µm, dual pixel PDAF, OIS
12 MP, f/2.0, 52mm (telephoto), 1/3.4", 1.0µm, PDAF, OIS, 2x optical zoom
12 MP, f/2.4, 120˚, 13mm (ultrawide)
TOF 3D LiDAR scanner (depth)
Secondary camera
12 MP, f/2.2, 23mm (wide)
SL 3D, (depth/biometrics sensor)
Features
Quad-LED dual-tone flash, HDR (photo/panorama)
HDR
Video
4K@24/30/60fps, 1080p@30/60/120/240fps, Dolby Vision HDR, stereo sound rec.
4K@24/30/60fps, 1080p@30/60/120fps, gyro-EIS
Sound
Alert types
Vibration, MP3, WAV ringtones
Loudspeaker
Yes, with stereo speakers
3.5mm jack
No
Connectivity
WLAN
Wi-Fi 802.11 a/b/g/n/ac/6, dual-band, hotspot
Bluetooth
5.0, A2DP, LE
GPS
Yes, with A-GPS, GLONASS, GALILEO, QZSS
NFC
FM radio
USB
Lightning, USB 2.0
Infrared port
Features
Sensors
Face ID, accelerometer, gyro, proximity, compass, barometer
Siri natural language commands and dictation
Messaging
iMessage, Email, Push Email, IM
Battery type
Non-removable Li-Ion
Battery capacity
Charging
Fast charging 20W, 50% in 30 min (advertised)
USB Power Delivery 2.0
Qi fast wireless charging 15W
Additional accessories: Charger, head Phone
Warranty: 1 year</t>
  </si>
  <si>
    <t>Microsoft Surface Pro X Keyboard + Slim Pen -Black</t>
  </si>
  <si>
    <t>Microsoft surface pro x
Brand :	Microsoft
Model :	Surface Pro X
Performance
CPU :	Microsoft® SQ1™
Cache &amp; Speed :	(6 MB Cache, 1.10 GHz up to 3.70 GHz)
RAM :	8GB LPDDR4x
Storage :	256GB SSD
Graphics :	Adreno 685 Graphics
Dimensions
Display  :	
PixelSense MultiTouch Display
Physical Dimensions :	292 mm x 201 mm x 8.5 mm
Weight :	
775 g
Multimedia
Audio :	Dual far-field Studio Mics, 1.6W stereo speakers with Dolby Audio Premium
Optical Drive :	No
Connectivity
Bluetooth :	Bluetooth Wireless 5.0 technology
Wireless :	WiFi
LAN :N/A
Interface
USB Ports :	2 x USB Type-C
Other :	–
Extra RAM Slot :	Yes
SSD Slot :	Extra M.2 SSD Slot
Card reader :	–
Audio Port :	3.5 mm headphone jack
Others Information
WebCam :	Yes
Keyboard :	Pro X Keyboard and Slim Pen Included
Power Adapter :	–
Battery :	Up to 10.5 hours of typical device usage
Operating System :	Windows 10
Color :	Matt Black
Warranty Information
Warranty :	01 Years international warranty (Battery and Charger 1 Year Warranty)</t>
  </si>
  <si>
    <t>Laptop Keyboard Protector - Transparent 
for Lenovo T480s and T490s</t>
  </si>
  <si>
    <t>Keyboards
* Comfort Round-edge Key-caps, ease keystroke on your fingertips, providing hours of typing comfort.
* specially designed drain holes that will help exhaust liquid from the keyboard, and prevent damage by accidental liquid-spill off.
* Adjustable tilt legs enable a truly personalized experience.
*Laser inscribed keys which will ensure never loosing key identity.
* No Warranty</t>
  </si>
  <si>
    <t>HP M281FDW
Print Speed	Up to 21 ppm
Processor Speed	800 MHz
Resolution	HP ImageREt 3600
Print Technology	Laser
Duty cycle (monthly)	Up to 40,000 pages
Display	6.85 cm (2.7 in) colour graphic screen
Paper Handling
Sizes	A4 ,A5,A6,B5,B6
Types	Paper (bond, brochure, coloured, glossy, heavy, letterhead, light, photo, plain, preprinted, prepunched, recycled, rough), transparencies, labels, envelopes, cardstock
Input Capacity	250-sheet input tray; 1-sheet priority tray
Output capacity	100-sheet output bin
Copying Features
Copy Speed	Up to 21 cpm
Resolution	Up to 600 x 600 dpi
Maximum Number of Copies	Up to 99 copies
Scan Features
Resolution	Up to 300 dpi (colour and monochrome ADF)
Up to1200 dpi (Flatbed)
Speed	Up to 26 ppm
Max Document Size	Standard, 50 sheets
Physical Specification
Color	White
Dimensions (W x D x H)	Minimum dimensions (W x D x H) 420 x 421.7 x 334.1 mm
Maximum dimensions (W x D x H) 424 x 475 x 338 mm
Weight	18.7 kg
Voltage	Input voltage: 220 to 240 VAC (+/- 10%), 50 Hz (+/- 3 Hz), 60 Hz (+/- 3 Hz)
Fax
Memory capacity:	Up to 1,300 pages
Resolution:	Up to 300 x 300 dpi
Transmission speed:	33.6 kbps (maximum), 14.4 kbps (default)
Warranty Information
Warranty	1 year warranty</t>
  </si>
  <si>
    <t>NVR 32 channel
Hikvision 32 Channel Network Video Recorder
• Third-party network cameras supported,
• 32 CH IP Camera Inputs
• Up to 6 Megapixels
resolution recording,
• HDMI &amp; VGA Output
• 04 HDD X Western Digital 4TB Purple Surveillance HDD
Warranty: 1yr</t>
  </si>
  <si>
    <t>NVR 16 channel
Hikvision 4K resolution 16 channel IP Network Video Recorder (NVR)
IP Camera Input	IP video input: 16-ch
Two-Way Talk	Two-way audio input: 1-ch, RCA (2.0 Vp-p, 1kΩ)
Display
Decoding Capacity	Capability: 8-ch@1080P
Live view / Playback: 8MP/6MP/5MP/3MP/1080p/UXGA/720p/VGA/4CIF/DCIF/2CIF/CIF/QCIF
Recording
Resolution	4K (3840 x 2160) resolution
Record Rate	Up to 8 Megapixels resolution recording
Video Detection And Alarm
Video Detection	Yes
Alarm Input	Yes
Playback And Backup
Sync Playback	16-ch
 02 HDD X Western Digital 4TB Purple Surveillance HDD
Warranty: 1yr</t>
  </si>
  <si>
    <t>Outdoor IP Camera 
Hikvision IR Fixed Bullet Network IP Camera
Compatible with item number
Image Sensor	1/3" Progressive Scan CMOS
Video Compression:
H.265+/H.265/H.264+/H.264/MJPEG
Video bit rate:
256Kbps~16Mbps
Triple Streams:
Yes
Effective Pixels	Image- 4 MP
Max. Image Resolution:
2688 × 1520
Frame Rate:
50Hz:25fps (2688 × 1520, 2560 × 1440, 2304 × 1296, 1920 × 1080)
60Hz: 30fps (2688 × 1520, 2560 × 1440, 2304 × 1296, 1920 × 1080)
Sub Stream:
50Hz: 25fps (640 × 480, 640 × 360, 320 × 240)
60Hz: 30fps (640 × 480, 640 × 360, 320 × 240)
Third Stream:
50Hz: 25fps (1280 × 720, 640 × 360, 352 × 288)
60Hz: 30fps (1280 × 720, 640 × 360, 352 × 240)
Image Enhancement:
BLC/3D DNR/ROI/HLC
Image Settings:
Rotate mode, saturation, brightness, contrast, sharpness and white balance adjustable by client software or web browser
Target Cropping:
No
ROI:
1 fixed region for main stream and sub-stream
Day/Night Switch:
Day/Night/Auto/Schedule
IR Distance	Up to 80 m IR range
Others	Behavior Analysis:
Line crossing detection, intrusion detection
Line Crossing Detection:
Cross a pre-defined virtual line
Intrusion Detection:
Enter and loiter in a pre-defined virtual region
Detection/Recognition:
Face Detection
Lens
Focal Length	2.8 mm @ F1.6: horizontal FOV: 103°, vertical FOV: 58°, diagonal FOV: 123°
4 mm @F1.6: horizontal FOV: 83°, vertical FOV: 45°, diagonal FOV: 99°
6 mm @F1.6: horizontal FOV: 51°, vertical FOV: 29°, diagonal FOV: 58°
8 mm @F1.6: horizontal FOV: 39°, vertical FOV: 22°, diagonal FOV: 45°
Angle of View	Adjustment Range:
Pan: 0° to 360°, tilt: 0° to 100°, rotate: 0° to 360°
Others	Day&amp; Night:
IR cut filter with auto switch
Wide Dynamic Range:
120 dB
Digital noise reduction:
3D DNR
Focus:
Fixed
Physical Specification
Dimension	Camera: Φ 105 × 299.7 mm (Φ 4.1" × 11.8")
Package: 386 × 156 × 155 mm (15.2" × 6.14" × 6.1")
Weight	Camera: Approx. 1180 g (2.6 lb.)
With Package: Approx. 1700 g (3.7 lb.)
Power	Power Supply:
12 VDC ± 25%, PoE (802.3af Class3)
Power Consumption:
I8:12 VDC, 0.95A, max. 11.5W
PoE (802.3af, 37V to 57V), 0.35A to 0.1A, max. 12.5W
Interface	Communication Interface:
1 RJ45 10M / 100M Ethernet interface
On-board storage:
Built-in Micro SD/SDHC/SDXC slot, up to 128 GB
Reset Button:
Yes
Others	Lens Mount:
M12
Adjustment Range:
Pan: 0° to 360°, tilt: 0° to 100°, rotate: 0° to 360°
Day&amp; Night:
IR cut filter with auto switch
Wide Dynamic Range:
120 dB
Digital noise reduction:
3D DNR
Focus:
Fixed
Warranty:1yr</t>
  </si>
  <si>
    <t>4G Mobile Sim Supported Pocket Wifi Router
Connect up to 10 Devices
150 Mbps Download Speed
50 Mbps Upload Speed
1500 mAh Battery
Warranty: 1yr</t>
  </si>
  <si>
    <t>4G LTE USB Modem 
4G LTE USB Modem With Sim Hotspot and Memory Supported
G LTE with up to 150 Mbps download
Integrated SIM card slot
USB 3.0 port
microSD card for storage expansion
Warranty: 1yr</t>
  </si>
  <si>
    <t>Electric Extension Reel 50m
Electric 50m 4 Socket Type: Bangladesh standard Extension Reel, 240 V
• Manufactured to highest quality standards
• Metallic stand and handgrip
• Extension leads are available in a variety of metre lengths
• 4 socket open reel
• Integral thermal cut-out for safety purposes
• Flash tested to 4kV
• Flexible PVC cable to BS6500</t>
  </si>
  <si>
    <t>UTP Cable
Electrical performance: Certified channel performance in a 4-connector configuration up to
100 meters and meets ANSI/TIA-568-C.2 Category 6 and ISO
11801 Class E standards at swept frequencies up to 250MHz
Conductors/insulators: Plenum – 23 AWG solid copper covered by FEP/polyolefin insulation
Riser – 23 AWG solid copper covered by polyolefin insulation
Flame rating: Plenum – NFPA 262
Riser – UL1666
PoE compliance: Meets IEEE 802.3af and IEEE 802.3at for PoE applications
Installation tension: 25 lbf (110N) maximum
Temperature rating: 32°F to 122°F (0°C to 50°C) during installation
-4°F to 167°F (-20°C to 75°C) during operation (Riser)
-4°F to 140°F (-20°C to 60°C) during operation (Plenum)
Cable jacket: Plenum – low smoke, flame-retardant PVC
Riser – flame-retardant PVC
Cable diameter: Plenum – 0.224 in. (5.7mm) nominal
Riser – 0.210 in. (5.3mm) nominal
Cable weight: Plenum – 29 lbs./1000 ft. (13 kg/305m)
Riser – 22 lbs./1000 ft. (10 kg/305m)
Packaging: 1000 ft. (305m) in an easy payout carton
Package tested to ISTA Procedure1A</t>
  </si>
  <si>
    <t>Cat 6 RJ45 Cable Connector - Pack Of 100 Pieces (Original)
RJ45 modular plug supports 4 twisted pairs, meet wiring scheme 
Housing: polycarbonate, 94V-2, transparent color 
Contact terminal: phosphor bronze 
Finished: 50 micro-inch gold plating, over 50 micro inch Nickel plated on contact area 
Operating temperature: -40°C to 80°C 
Cable to plug tensile strength: 7.7 kgs 
Terminates 24-26 AWG stranded wires, wiring scheme T568A/T568B</t>
  </si>
  <si>
    <t>fiber cable 4core
4 CORE UNARMOURED single mode
Up to 144 enhance low water peak single mode fibres in full compliance with ITU-T-G.652.D (also available with G655 / G656 / G657 SM Fibre and OM1 / OM2 / OM3 &amp; OM4 MM Fibre)
2/4/6/8/12 fibre per tube combinations are available in 6/8/12
Non metallic, anti-buckling FRP rod as Central Strength Member (also available with steel rod).
Loose buffer tubes fully filled, S-Z Stranded
Cable core fully filled with jelly ( also available in dry core)
Glass yarn can be used as peripheral strength member
S-Z core wrapped with polyester tape / water swellable tape
UV Stablized PE outer sheath, black ( also available with FR PVC &amp; HFFR</t>
  </si>
  <si>
    <t xml:space="preserve">Fiber patch cord SC/SC, SC/FC,LC/LC  SC/LC  simplex 3mtr
SC/SC-20pcs
LC/LC-40pcs
SC/FC-10pcs
SC/LC-10pcs
</t>
  </si>
  <si>
    <t>TJ box
TJ Box/ Fiber Joint Box (4 Way).Optical Fiber Terminal Joint Box .Plastic body</t>
  </si>
  <si>
    <t>Cisco SFP Module 1.25G 20km SM dual core LC</t>
  </si>
  <si>
    <t>HDMI extender over fiber Up to 20KM LC/SC
HDMI extender has up to 20KM cable length, up to 1920 x 1080p resolution, support IR transmission, compatible with HDMI 1.3 and HDCP 1.2 standard, built-in automatic adjustment system, built-in ESD protection system, plug and play, 165MHz maximum pixel clock, 6.75 Gbps maximum data rate.</t>
  </si>
  <si>
    <t xml:space="preserve">Cable ties small
6.0 inch X 3.7 mm X 1.35 mm </t>
  </si>
  <si>
    <t>Cable ties medium
8.0 inch X 4.8 mm X 1.50 mm</t>
  </si>
  <si>
    <t>Cable ties long
8.1 inch X 7.8 mm X 1.82 mm</t>
  </si>
  <si>
    <t>box</t>
  </si>
  <si>
    <t>mtr</t>
  </si>
  <si>
    <t>Lot</t>
  </si>
  <si>
    <t>Pair</t>
  </si>
  <si>
    <t>Pack</t>
  </si>
  <si>
    <t>Poly Studio</t>
  </si>
  <si>
    <t>CCX 600 Business Media Phone</t>
  </si>
  <si>
    <t>Jabra Speak 810 Speakerphone Audio Conference</t>
  </si>
  <si>
    <t>Jabra Speak 750 Speakerphone Audio Conference</t>
  </si>
  <si>
    <t>Logitech 960-001038 Video Conference Cam Connect</t>
  </si>
  <si>
    <t>Polycom Pano content sharing</t>
  </si>
  <si>
    <t>Wireless mic</t>
  </si>
  <si>
    <t>HDMI Cable</t>
  </si>
  <si>
    <t>HDMI to VGA converter</t>
  </si>
  <si>
    <t xml:space="preserve">HDMI Extender </t>
  </si>
  <si>
    <t>USB to LAN converter</t>
  </si>
  <si>
    <t>Audio aux cable</t>
  </si>
  <si>
    <t>Wireless adapter</t>
  </si>
  <si>
    <t>Type c to multi converter</t>
  </si>
  <si>
    <t>Headphone</t>
  </si>
  <si>
    <t>Universal Black white copper</t>
  </si>
  <si>
    <t>Rechargable Projector</t>
  </si>
  <si>
    <t>USB to USB Male Cable</t>
  </si>
  <si>
    <t>Projector screen-small(Tripod Mount)</t>
  </si>
  <si>
    <t>Mobile phone Android</t>
  </si>
  <si>
    <t>iphone 12 pro 6.1"</t>
  </si>
  <si>
    <t>Microsoft surface pro x</t>
  </si>
  <si>
    <t>Microsoft Surface Pro X Keyboard + Slim Pen</t>
  </si>
  <si>
    <t>Microsoft Surface Souris ARC Bluetooth Mouse</t>
  </si>
  <si>
    <t xml:space="preserve">Laptop Keyboard Protector </t>
  </si>
  <si>
    <t>Keyboards</t>
  </si>
  <si>
    <t>Battery</t>
  </si>
  <si>
    <t>HP M281FDW</t>
  </si>
  <si>
    <t>NVR 32 channel</t>
  </si>
  <si>
    <t>NVR 16 channel</t>
  </si>
  <si>
    <t xml:space="preserve">Outdoor IP Camera </t>
  </si>
  <si>
    <t>4G Mobile Sim Supported Pocket Wifi Router</t>
  </si>
  <si>
    <t xml:space="preserve">4G LTE USB Modem </t>
  </si>
  <si>
    <t>Electric Extension Reel 50m</t>
  </si>
  <si>
    <t>UTP Cable</t>
  </si>
  <si>
    <t>Cat 6 RJ45 Cable Connector</t>
  </si>
  <si>
    <t>fiber cable 4core</t>
  </si>
  <si>
    <t>Fiber patch cord</t>
  </si>
  <si>
    <t>TJ box</t>
  </si>
  <si>
    <t xml:space="preserve"> Fiber joint protector sleeve</t>
  </si>
  <si>
    <t>Fiber joint protector sleeve
Fiber optic fusion splice protection sleeve,Heat shrinkable tube 1200pcs/lot,
polyolefin, hot fusion tubing and stainless reinforved steel rod (quartz or ceramic).
keep optical transmission performance of optical fiber</t>
  </si>
  <si>
    <t>HDMI extender over fiber Up to 20KM LC/SC</t>
  </si>
  <si>
    <t>Fiber Media converter</t>
  </si>
  <si>
    <t>HDMI SPLITTER 4 PORT</t>
  </si>
  <si>
    <t>CCX 600 Business Media Phone. Microsoft Teams/SFB. PoE only. Ships without power supply, Waranty 1 year</t>
  </si>
  <si>
    <t>Polycom Pano content sharing, Wireless Presentation System. 4K 60fps RGB444 output, HDMI IN 4K 30fps, Mira cast, Airplay, App, Cloud Casting, Touch. Cables: 1 HDMI 1.8m, 1 CAT 5E LAN 3.6m, 1 USB Type-B 2m, Power: INDIA-Type M .Maintenance Contract Required., Warranty 1 year</t>
  </si>
  <si>
    <t>Audio aux cable
Right-angle 3.5mm plug puts less stress on the cable
Chrome-finished plugs and nickel-plated contacts
Flat design prevents tangles
4-foot / 1.2-meter length, Warranty 06 months</t>
  </si>
  <si>
    <t>Type c to multi converter
USB C Hub Type C Adapter 3.1 easily expands your USB C (Thunderbolt 3 compatible) enabled Mac with HDMI, VGA, 3xUSB 3.0 port, SD TF card slot, 1000 Mbps RJ45 Ethernet port and 1 Type-C Power Delivery 3.0 charging port.Expand your macbook with HDMI, VGA, Ethernet, 3 USB 3.0 ports, TF SD card reader and one type c PD 3.0 charging port.HDMI port provides simple plug-and-play connection to a second display or monitor at resolution up to 3840×2160@30Hz; VGA port provides MAX 1920×1080@60Hz 1080P video output.Enjoy movies with your family on bigger screen or make a vivid presentation in a meeting. Support PD 3.0 charging at max 20V 3A, this Type-C pass-through female port can quickly charge new Macbook or other USB-C devices based on PD charging protocol for power supply. USB Type C hub adds extra 3 USB 3.0 ports for your laptop, allowing to connect multiple USB peripherals. Support faster data transfer up to 5Gbps, 10X faster than USB 2.0. Type C card reader easily expands SD and TF slots to your PC. 2 cards reading simultaneously keep you away from the hassle of constant unplugging and re-plugging. SD Slot: Support UHS-I (SD, SDXC, SDHC, RS-MMC) TF Slot: Support UHS-I (Micro SD, Micro SDHC, Micro SDXC. Work perfectly for Apple 12 inch new macbook, MacBook Pro 2017 2016, Google chromebook, Dell XPS 13 15, Lenovo Yoga 900, HP Spectre notebook, ASUS ZenBook3, Huawei Matebook, Samsung Galaxy S8 S8+, S9, warranty 1 year</t>
  </si>
  <si>
    <t>Microsoft Surface Souris ARC Bluetooth Mouse (Black)
Model: Microsoft Surface Souris ARC
Wireless Bluetooth Mouse
Wireless: Bluetooth 4.0
Wireless technology: 2.4GHz
Wireless distance: 10m
Cmpatible with Microsoft surface pro x, warranty 1 year</t>
  </si>
  <si>
    <t>Battery 200amp 12v drycell
12V 200 AH DRY CELL BATTERY SIZE: 518L x 291W x 216H (in mm), WEIGHT: 70 KGS, Internationally certified Brand only. Warranty 1 year</t>
  </si>
  <si>
    <t>Battery 100amp 12v drycell
12V 200 AH DRY CELL BATTERY SIZE: 	330L x 173 W x 213H (in mm), WEIGHT Approax: 40 KGS Internationally certified Brand only. Warranty 1 year</t>
  </si>
  <si>
    <t>Cisco SFP Module 1.25G 20km SM dual core LC. Warranty 1 year</t>
  </si>
  <si>
    <t>Fiber Media converter 10/100/1000 SC
AN-UMG fiber gigabit Ethernet media converter has 10/100/1000Mbps, two types of fiber media support, 1000 Base-T to 1000 Base SX/LX, plug in module, standalone applications usage.
up to 20km
Good quality. Warranty 1 year</t>
  </si>
  <si>
    <t>HDMI SPLITTER 4 PORT
Cascaded: Large distribution achieved by cascading the HDMI Amplifier Splitter. Support HDMI1.3b
Support highest video resolution 1080p High performance up to 2.25Gbps
Support uncompressed audio such as LPCM Support compressed audio such as DTS Digital, Dolby Digital (including DTS-HD and Dolby True HD) Support 3D, Warranty 1 year</t>
  </si>
  <si>
    <t>Poly Studio with  Table Top Mic</t>
  </si>
  <si>
    <t xml:space="preserve">Printer: HP LaserJet Pro MFP281dn
</t>
  </si>
  <si>
    <t xml:space="preserve">SmartPhone: iPhone 
</t>
  </si>
  <si>
    <t xml:space="preserve">SmartPhone: Android
</t>
  </si>
  <si>
    <t>Bluetooth Speaker
(Audio Conference Up to 15 People &amp; Bluetooth Speaker)</t>
  </si>
  <si>
    <t>Bluetooth Speaker
(Audio Conference Up to 4 People &amp; Bluetooth Speaker)</t>
  </si>
  <si>
    <t xml:space="preserve">Wireless Keyboard combo </t>
  </si>
  <si>
    <t xml:space="preserve">HDMI to HDMI Cable (male) 2 meter
</t>
  </si>
  <si>
    <t xml:space="preserve">HDMI to HDMI Cable (male) 10 meter
</t>
  </si>
  <si>
    <t>Mouse Pad</t>
  </si>
  <si>
    <t>UTP Cat-6 RJ45 Network Cable Patch cord (2 meter)</t>
  </si>
  <si>
    <t xml:space="preserve">Television 55 inch 4K Ultra Smart, Dolby audio
</t>
  </si>
  <si>
    <t>Video Conference System
(Ms Teams/Zoom Meeting)</t>
  </si>
  <si>
    <t xml:space="preserve">Printer Type: Multi function Color Laser Printer, Functions: Print, Scan, Copy and Fax, Output Color: Color, Processor Speed: 800MHz, Print Speed PPM (Black): 21ppm, Print Speed PPM (Color): 21ppm, Print Paper Size: All most all sizes, Paper Type: All most all type, Print Resolution (Pixel): 600 x 600dpi, Copy Speed: 21cpm (B &amp; C), Copy Resolution (Pixel): 600 x 600dpi, Scan Speed: 26ppm, Scan Resolution (Pixel): 300dpi, Scan Paper Size: Max. A4, Printer Memory (MB): 256MB (DDR), 256MB (Flash), Interface (Built-in): USB, LAN, WiFi, Duplex Print: Automatic, ADF: Yes (50 Sheet), Output Tray: 100Sheet, Display: 2.7 Inch Color Graphic Screen Display, Input Tray: 250Sheet, Mobile Printing: Yes (HP ePrint, Apple AirPrint, Mopria certified, Wireless Direct Printing, Mobile Apps), Duty Cycle up to (Yield): 40,000 Pages, Dimensions: 420 x 334.1 x 421.7mm, Weight (Kg): 18.7Kg, Warranty: 1 Year, Brand: Original (No duplicate acceptable). </t>
  </si>
  <si>
    <t>NETWORK	Technology	
GSM / CDMA / HSPA / EVDO / LTE
LAUNCH	Announced	2019, September 10
Status	Available. Released 2019, September 20
BODY	Dimensions	144 x 71.4 x 8.1 mm (5.67 x 2.81 x 0.32 in)
Weight	188 g (6.63 oz)
Build	Glass front (Gorilla Glass), glass back (Gorilla Glass), stainless steel frame
SIM	Nano-SIM and/or eSIM
 	IP68 dust/water resistant (up to 4m for 30 mins)
DISPLAY	Type	Super Retina XDR OLED capacitive touchscreen, 16M colors
Size	5.8 inches, 84.4 cm2 (~82.1% screen-to-body ratio)
Resolution	1125 x 2436 pixels, 19.5:9 ratio (~458 ppi density)
Protection	Scratch-resistant glass, oleophobic coating
 	800 nits max brightness (advertised)
Dolby Vision HDR10
Wide color gamut True-tone
120Hz touch-sensing
PLATFORM	OS	iOS 13, upgradable to iOS 13.5
Chipset	Apple A13 Bionic (7 nm+)
CPU	Hexa-core (2x2.65 GHz Lightning + 4x1.8 GHz Thunder)
GPU	Apple GPU (4-core graphics)
MEMORY	Card slot	No
Internal	256GB 4GB RAM NVMe
MAIN CAMERA	Triple	12 MP, f/1.8, 26mm (wide), 1/2.55", 1.4µm, dual pixel PDAF, OIS
12 MP, f/2.0, 52mm (telephoto), 1/3.4", 1.0µm, PDAF, OIS, 2x optical zoom
12 MP, f/2.4, 13mm (ultrawide)
Features	Quad-LED dual-tone flash, HDR (photo/panorama)
Video	4K@24/30/60fps, 1080p@30/60/120/240fps, HDR, stereo sound rec.
SELFIE CAMERA	Dual	12 MP, f/2.2, 23mm (wide)
SL 3D, (depth/biometrics sensor)
Features	HDR
Video	4K@24/30/60fps, 1080p@30/60/120fps, gyro-EIS
SOUND	Loudspeaker	Yes, with stereo speakers
3.5mm jack	No
COMMS	WLAN	Wi-Fi 802.11 a/b/g/n/ac/6, dual-band, hotspot
Bluetooth	5.0, A2DP, LE
GPS	Yes, with A-GPS, GLONASS, GALILEO, QZSS
NFC	Yes
Radio	No
USB	2.0, proprietary reversible connector
FEATURES	Sensors	Face ID, accelerometer, gyro, proximity, compass, barometer
 	Siri natural language commands and dictation
BATTERY	 	Non-removable Li-Ion 3046 mAh battery (11.67 Wh)
Charging	Fast charging 18W, 50% in 30 min (advertised)
USB Power Delivery 2.0
Qi wireless charging
Talk time	Up to 18 h (multimedia)
Music play	Up to 65 h
MISC	Colors	Space Gray
Models	A2215(Global Version)</t>
  </si>
  <si>
    <t>Category Smartphone Network Network Type GSM / HSPA / LTE Network 2G GSM 850 / 900 / 1800 / 1900 - SIM 1 &amp; SIM 2 (Dual-SIM Model only) Network 3G HSDPA 850 / 900 / 1900 / 2100 Network 4G LTE Speed HSPA, LTE-A GPRS Yes EDGE Yes Body Body Dimensions 158.5 x 73.6 x 7.9 mm (6.24 x 2.90 x 0.31 in) Body Weight 172 g Build Glass Front (Gorilla Glass 3), Plastic Back, Plastic Frame Network Sim Single SIM (Nano-SIM) or Dual SIM (Nano-SIM, Dual stand-by) Display Display Type Super AMOLED capacitive touchscreen, 16M Colors Display Size 6.5 inches, 102.0 cm2 (~87.4% screen-to-body ratio) Display Resolution 1080 x 2400 pixels, 20:9 ratio Display Multitouch Yes Display Density 405 ppi density Display Screen Protection Corning Gorilla Glass 3 Platform Operating System Android OS Version 10.0 (Ten) User Interface (ui) One UI 2 CPU Octa-core (4x2.3 GHz Cortex-A73 &amp; 4x1.7 GHz Cortex-A53) GPU Mali-G72 MP3 Chipset Exynos 9611 (10nm) Memory Memory Internal 128 GB Memory External microSDXC (dedicated slot) Ram 6 GB Camera Primary Camera Quad: 48 MP 12 MP, (ultrawide) 12 MP, (macro) 5 MP, (depth sensor) Secondary Camera 32 MP Camera Features LED Flash, Panorama, HDR Video 2160p@30fps, 1080p@30/60/120fps Sound Audio Yes Loudspeaker Yes 3.5mm Jack Yes Connectivity WiFi Wi-Fi 802.11 a/b/g/n/ac, dual-band, Wi-Fi Direct, Hotspot Bluetooth 5.0, A2DP, LE NFC Yes USB 2.0, Type-C 1.0 reversible connector, USB On-The-Go Fm Radio Yes GPS Yes, with A-GPS Features Sensors Fingerprint (under display, optical), accelerometer, gyro, proximity, compass Messaging SMS(threaded view), MMS, Email Browser HTML5 Java No Battery Battery Type Non-removable Li-Po Battery Battery Capacity 4000 mAh Battery Charging Fast Battery Charging 15W Body Color Prism Crush Black Other Features ANT+ Brand Samsung, Vivo, Xiaomi or similar Warranty: 2yrs</t>
  </si>
  <si>
    <t>Type Portable Speaker &amp; Conference System
USB Port Yes
Bluetooth Range Up to 30 meters
Input Interface USB, Bluetooth, 3.5 mm jack
Technical Information
Frequency (Hz - KHz)100Hz-20KHz (Speaker), 20Hz-8kHz (Microphone)
Physical Description
Dimensions 56 x 28 x 56mm (Speaker)
Weight (Kg)965gm
Microphone Yes
Feature ZoomTalk microphone with adaptive array 5 m/15 ft. range (15 persons), Microphone focus (zoom on the person speaking) Connectivity- USB, BT/NFC &amp; 3.5mm jack (AUX), USB charge out for tablets and mobile phones, Kensington lock slot, Intuitive on-device call-controls and indicators for true UC experience, Plug &amp; play for all smart device and all communication platforms
OthersColor: Black, AC power supply: Yes, Bluetooth device: Yes, NFC: Yes, Headset bandwidth: Wideband, Bluetooth wireless technology: Bluetooth version 4.1, Speaker sensitivity: 80+-2dB 1W/1m, Speaker impedance: 4 ohm, Speaker Max Input Power: 6W, Microphone type: Digital MEMS, bottom port, Supported Bluetooth profiles: A2DP (v1.2), Hands Free Profile (v1.6), Headset Profile (v1.2), AGHFP (v1.6), Speaker bandwidth Music mode: HiFi, Speaker bandwidth Speak mode: Wideband, Microphone bandwidth: Wideband, USB Cord Length: 2.1 m, 3.5mm jack Cord length: 1.2m, Supported modes: SCO, eSCO, Sniff mode, Security: Pairing, Authentication and Encryption (Bluetooth standard), Power consumption speaker: 6W
SpecialtyConference Calls Made Simple, Collaboration Made Easy, Works with any Bluetooth enabled device, Intended for 15 meeting room attendees, Unique ZoomTalk Microphones, USB charge out port, Professional stationary speakerphone with crystal clear sound for larger conference rooms, Superior audio for larger conference calls
Warranty 2 year</t>
  </si>
  <si>
    <t xml:space="preserve">Type: Portable Speaker &amp; Conference System
Channel 1:0
Connectivity: Bluetooth &amp; Wired
USB Port: Yes
Bluetooth Range: Up to 30 meters
Input Interface: USB, Bluetooth
Battery: Rechargeable lithium-ion
RMS/Channel (Watt): 10Watt
Signal to Noise Ratio (dB): +70db
Frequency (Hz - KHz): 250Hz-14kHz (Speaker), 150Hz-6.5kHz (Microphone)
Dimensions: 50 x 22.6mm
Weight (Kg): 195.4gm
Color: Black
Output Power: 10Watt
Microphone: Yes
Bluetooth Version: Bluetooth 3.0
Charging Time: 2 Hours
Playing Time: Up to 15 Hours
Warranty: 1 year
Others: Microphone type: Omnidirectional microphone, Speaker bandwidth - Music mode: Wideband - Response from 250Hz to 14KHz, Speaker bandwidth - Conference mode: 250Hz to 7.5kHz (wideband), 250Hz to 3.5kHz (narrowband), Echo cancellation: In-built echo cancellation with 360 degree/1 meter coverage, LED indicators: Exact status indicators (mute and volume), Charging time: Approximately 2 hours, Talk time: Up to 15 hours (phone/network dependent), Standby time: Over 200 days with Automatic power off feature, Bluetooth compliance: Bluetooth version 3.0, Connectivity: USB 2.0 and Bluetooth connection, Supported Bluetooth profiles: A2DP (v1.2), Hands Free Profile (v1.6), Headset Profile (v1.2), AG/HFP (V1.6), Multiuse: Connect 2 devices at the same time, with 1 active audio connection, Cord length: 900mm, OS Supported: Windows 7, 8, 8.1, 10, Engineered to be unplugged, Portable USB and Bluetooth speakerphone, Crystal-clear conversations, Simple and fast set-up, Compact, portable design, Connects via USB or Bluetooth, Compatible with all leading UC platforms, In-room coverage for up to 4 people
</t>
  </si>
  <si>
    <t>PART NUMBER - PN: 920-006491, PN: 920-006492
KEYBOARD
Battery life: 48 months
Battery: 2-AAA
On/Off switch: Yes
Full-size layout with 12 enhanced F-keys for media control
Wireless operating distance: 10 m maximum
Wireless system: Advanced 2.4 GHz wireless connectivity
Sensor technology: Advanced Optical Tracking
Resolution: 1000 dpi
MOUSE
Battery life: 18 months
Battery: 1-AA
On/Off switch: Yes
Number of buttons: 3
Scroll Wheel: Yes
Wireless operating distance: 10 m maximum
Wireless system: Advanced 2.4 GHz wireless connectivity
Connection Interface: USB receiver</t>
  </si>
  <si>
    <t>PART NUMBER 11191
Type: HDMI Male to Male
Length: 2 meter
Support: Full HD 1080p Blu-ray, Full HD 3D compatible, 
Hd102 Metal Connector Nylon Braid 1.4V Full Copper 19+1 Hd102 10011191</t>
  </si>
  <si>
    <t>PART NUMBER 11195
Type: HDMI Male to Male
Length: 10 meter
Support: up to 4K UHD (3840 x 2160), HDMI Male to Male Zinc Alloy Connector with Ethernet, High speed HDMI Cable with Ethernet, Supports Dolby TrueHD and DTS-HD Master Audio, HDCP compliant, HDMI Ethernet Channel, Audio Return Channel, Support 3D, Support 4K resolution
Warranty: 1 year</t>
  </si>
  <si>
    <t>STANDARD MOUSE PAD
Speed type surfaces
Quick and responsiveness to your mouse
Build for maximum precision.
Anti- slip Rubber Base
Material Rubber
Size 250mmx250mmx2mm
Materials FABRIC + RUBBER BASE
Color: BLACK
Style: rubber, non-slip</t>
  </si>
  <si>
    <t>TYPE: Network Cable Cat6
Length: 2 meter
UTP Patch cord
Premium quality</t>
  </si>
  <si>
    <t>Screen size: 55"/138.8cm/1228x706x69mm Approx
Connectivity: Wi-Fi Certified 802.11a/b/g/n/ac, Etherner Input, Bluetooth Version 4.1;HID (mouse/keyboard connectivity)/HOGP (Low Energy device connectivity)/SPP(Serial Port Profile)/A2DP (stereo audio) 1/AVRCP (AV remote control)
, Chromecast built-in, HDMI Input (4), Digital audio input, USB port (2)
Display: LCD/LED, HDR Compatibility, 4K HDR Processor, X-Motion clarity
Audio: Output power 10W+10W, Bass reflex speaker, Dolby and DTS audio format support, ClearAudio+
Software: Operation system Android, 
Storage: 16GB
Voice search
Power: 50/60Hz, AC 110-240V</t>
  </si>
  <si>
    <t>Nos</t>
  </si>
  <si>
    <t xml:space="preserve">Supports both Microsoft Teams and Zoom meeting, Works without PC connectivity, Full package (Camera, Extended Microphone, Touchpad controller, Accessories) -Installation (Mounting, testing and commisioning)
VIDEO STANDARDS AND PROTOCOLS • H.264 AVC, H.264 High Profile, H.265 
VIDEO INPUT • 1x HDMI 
VIDEO OUT • 2x HDMI • Touch display compatible 
PEOPLE VIDEO RESOLUTION • 4K, 30 fps (TX and RX) from 2048 Kbps • 1080p, 60 fps from 1740 Kbps • 1080p, 30 fps from 1024 Kbps • 720p, 60 fps from 832 Kbps • 720p, 30 fps from 512 Kbps 
CONTENT VIDEO RESOLUTION • Input - UHD (3840 x 2160) - HD (1920 x 1080p) - WSXGA+ (1680 x 1050) - UXGA (1600 x 1200) - SXGA (1280 x 1024) - WXGA (1280 x 768) - HD (1280 x 720p) - XGA (1024 x 768) - SVGA (800 x 600) • Output - UHD (3840 x 2160) - WUXGA (1920 x 1200) - HD (1920 x 1080) - WSXGA+ (1680 x 1050) - SXGA+ (1400 x 1050) - SXGA (1280 x 1024) - HD (1280 x 720) - XGA (1024 x 768) • Content frame rate - 5–60 fps (up to 4K resolution at 15 fps in call) 
CONTENT SHARING - Poly content app - Apple Airplay - Miracast - HDMI input - Whiteboarding 
CAMERA • 5x digital zoom • 120° FOV • UHD 2160p (4K) capture resolution • Automatic people framing AUDIO INPUT • 3x MEMS microphones, plus 2x 2nd order microphones • 1x HDMI • 1x 3.5 mm line-in* AUDIO OUTPUT • Stereo speakers • 1x 3.5 mm line-out* 
OTHER INTERFACES • 2x USB-A (3.0) • 1x USB-C • Bluetooth 5.0 • WiFi 802.11a/b/g/n/ac (MIMO) Multi-channel Concurrency AUDIO STANDARDS AND PROTOCOLS • 22 kHz bandwidth with Polycom Siren 22 technology, AAC-LD (TIP calls), G.719 • 14 kHz bandwidth with Polycom Siren 14 technology, G.722.1 Annex C • 7 kHz bandwidth with G.722, G.722.1 • 3.4 kHz bandwidth with G.711, G.728, G.729A 
NETWORK • IPv4 • 1x 10/100/1G Ethernet • Auto-MDIX • H.323 and/or SIP up to 6 Mbps running Poly Video App • Polycom Lost Packet Recovery (LPR) technology • Dynamic bandwidth allocation • Reconfigurable MTU size • Web proxy support—Basic, Digest, and NTLM • Simple Certificate Enrollment Protocol (SCEP)
SECURITY • Media encryption (H.323, SIP): AES-128, AES-256 • H.235.6 support • Authenticated access to admin menus, web interface, and API • Local account password policy configuration • Security profiles • Local account and login port lockout • Secure defaults • Remote logging with support for TLS • Active directory external authentication 
OPTIONS • VESA mount kit • Stand • Poly TC8 
INTEROPERABILITY • Support for native 3rd party applications, including Zoom Rooms for Android • All cloud service provider through Poly Video App Mode 
ELECTRICAL • Auto sensing power supply • Typical operating voltage/power - 37 VA @ 120 V @ 60 Hz - 37 VA @ 230 V @ 50/60 Hz • Typical BTU/h: 65 
ENVIRONMENTAL SPECIFICATION • Operating temperature: 0 to 40 °C • Operating humidity (non-condensing): 15 to 80% • Non-operating temperature: -40 to 70 °C • Non-operating humidity (non-condensing): 5 to 95% • Maximum altitude: 16,000 ft 
PHYSICAL CHARACTERISTICS • 30 W x 4 H x 4 D (Inches) 762 W x 102 H x 102 D (MM) • 5.6 lbs/2.54 kg 
WARRANTY • One-year </t>
  </si>
  <si>
    <t>THE SUPPLY, DELIVERY AND INSTALLATION OF VARIOUS ICT EQUIPMENT
DELIVERY LOCATION: UNHCR REPRESENTATION OFFICE, DHAKA</t>
  </si>
  <si>
    <t>No.</t>
  </si>
  <si>
    <t xml:space="preserve">Item </t>
  </si>
  <si>
    <t>Technical Specification</t>
  </si>
  <si>
    <t>Unit Cost DAP Cox's Bazar (BDT) Excluding VAT</t>
  </si>
  <si>
    <t>Total Cost DAP Cox's Bazar* (BDT) Excluding VAT</t>
  </si>
  <si>
    <t>VAT Amount</t>
  </si>
  <si>
    <t>Total Cost DAP Cox's Bazar (BDT) Including VAT</t>
  </si>
  <si>
    <t>Delivery Lead Time
in days</t>
  </si>
  <si>
    <r>
      <t xml:space="preserve">INVITATION TO BID: ITB/HCR/CXB/2020/019
</t>
    </r>
    <r>
      <rPr>
        <b/>
        <sz val="12"/>
        <color rgb="FFFF0000"/>
        <rFont val="Arial"/>
        <family val="2"/>
      </rPr>
      <t>FINANCIAL OFFER FORM</t>
    </r>
    <r>
      <rPr>
        <b/>
        <sz val="12"/>
        <color theme="1"/>
        <rFont val="Arial"/>
        <family val="2"/>
      </rPr>
      <t xml:space="preserve">
FOR
THE SUPPLY, DELIVERY AND INSTALLATION OF VARIOUS ICT EQUIPMENT
DELIVERY LOCATION: UNHCR SUB OFFICE, COX'S BAZAR</t>
    </r>
  </si>
  <si>
    <t>ANNEX C (LOT 1)</t>
  </si>
  <si>
    <t>TOTAL AMOUNT</t>
  </si>
  <si>
    <t>*</t>
  </si>
  <si>
    <t>The price should be all inclusive of delivery cost, offloading, installation and warranty costs.</t>
  </si>
  <si>
    <t>Other info. pertaining to the offer</t>
  </si>
  <si>
    <t>YES</t>
  </si>
  <si>
    <t>NO
(specify)</t>
  </si>
  <si>
    <t>Currency of your Offer (BDT)</t>
  </si>
  <si>
    <t>Payment Terms: acceptance of UNHCR payment terms.</t>
  </si>
  <si>
    <t>Warranty</t>
  </si>
  <si>
    <r>
      <t>Validity of Offer: your quotation must be valid for at</t>
    </r>
    <r>
      <rPr>
        <sz val="12"/>
        <color rgb="FFFF0000"/>
        <rFont val="Calibri"/>
        <family val="2"/>
        <scheme val="minor"/>
      </rPr>
      <t xml:space="preserve"> </t>
    </r>
    <r>
      <rPr>
        <sz val="12"/>
        <rFont val="Calibri"/>
        <family val="2"/>
        <scheme val="minor"/>
      </rPr>
      <t>least thirty [30] days.</t>
    </r>
  </si>
  <si>
    <t>Acceptance of the UNHCR General Conditions of Contract for the Provision of Goods and Services (Annex C)</t>
  </si>
  <si>
    <t>Aknowledgment of the UN Supplier Code of Conduct  (Annex D)</t>
  </si>
  <si>
    <t xml:space="preserve">VALIDITY OF OFFER: </t>
  </si>
  <si>
    <t>NAME:</t>
  </si>
  <si>
    <t xml:space="preserve">IN THE CAPACITY OF: </t>
  </si>
  <si>
    <t>DULY AUTHORIZED TO SIGN BID FOR AND ON BEHALF OF:</t>
  </si>
  <si>
    <t>Annex C (LOT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</si>
</sst>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_-;\-* #,##0_-;_-* &quot;-&quot;??_-;_-@_-"/>
    <numFmt numFmtId="166" formatCode="_(* #,##0_);_(* \(#,##0\);_(* &quot;-&quot;??_);_(@_)"/>
    <numFmt numFmtId="167" formatCode="_(* #,##0.0_);_(* \(#,##0.0\);_(* &quot;-&quot;??_);_(@_)"/>
    <numFmt numFmtId="168" formatCode="[$BDT]\ #,##0.00"/>
  </numFmts>
  <fonts count="31"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b/>
      <sz val="9"/>
      <color indexed="81"/>
      <name val="Tahoma"/>
      <family val="2"/>
    </font>
    <font>
      <sz val="9"/>
      <color indexed="81"/>
      <name val="Tahoma"/>
      <family val="2"/>
    </font>
    <font>
      <b/>
      <sz val="11"/>
      <color rgb="FFFF0000"/>
      <name val="Calibri"/>
      <family val="2"/>
      <scheme val="minor"/>
    </font>
    <font>
      <sz val="10"/>
      <color theme="1"/>
      <name val="Calibri"/>
      <family val="2"/>
      <scheme val="minor"/>
    </font>
    <font>
      <sz val="10"/>
      <color indexed="8"/>
      <name val="Calibri"/>
      <family val="2"/>
      <scheme val="minor"/>
    </font>
    <font>
      <sz val="11"/>
      <color rgb="FF00B050"/>
      <name val="Calibri"/>
      <family val="2"/>
      <scheme val="minor"/>
    </font>
    <font>
      <sz val="9"/>
      <color theme="1"/>
      <name val="Calibri"/>
      <family val="2"/>
      <scheme val="minor"/>
    </font>
    <font>
      <b/>
      <sz val="9"/>
      <color theme="1"/>
      <name val="Calibri"/>
      <family val="2"/>
      <scheme val="minor"/>
    </font>
    <font>
      <sz val="9"/>
      <color rgb="FF00B050"/>
      <name val="Calibri"/>
      <family val="2"/>
      <scheme val="minor"/>
    </font>
    <font>
      <sz val="11"/>
      <name val="Calibri"/>
      <family val="2"/>
      <scheme val="minor"/>
    </font>
    <font>
      <sz val="11"/>
      <color rgb="FF1F497D"/>
      <name val="Calibri"/>
      <family val="2"/>
      <scheme val="minor"/>
    </font>
    <font>
      <sz val="8"/>
      <color theme="1"/>
      <name val="Calibri"/>
      <family val="2"/>
      <scheme val="minor"/>
    </font>
    <font>
      <sz val="8"/>
      <name val="Calibri"/>
      <family val="2"/>
      <scheme val="minor"/>
    </font>
    <font>
      <b/>
      <sz val="9"/>
      <color rgb="FF555555"/>
      <name val="Arial"/>
      <family val="2"/>
    </font>
    <font>
      <sz val="9"/>
      <color rgb="FF555555"/>
      <name val="Arial"/>
      <family val="2"/>
    </font>
    <font>
      <sz val="12"/>
      <name val="Calibri"/>
      <family val="2"/>
      <scheme val="minor"/>
    </font>
    <font>
      <sz val="12"/>
      <color theme="1"/>
      <name val="Calibri"/>
      <family val="2"/>
      <scheme val="minor"/>
    </font>
    <font>
      <b/>
      <sz val="12"/>
      <color theme="1"/>
      <name val="Arial"/>
      <family val="2"/>
    </font>
    <font>
      <sz val="12"/>
      <color theme="1"/>
      <name val="Arial"/>
      <family val="2"/>
    </font>
    <font>
      <sz val="11"/>
      <color theme="1"/>
      <name val="Arial"/>
      <family val="2"/>
    </font>
    <font>
      <b/>
      <sz val="12"/>
      <color rgb="FFFF0000"/>
      <name val="Arial"/>
      <family val="2"/>
    </font>
    <font>
      <b/>
      <sz val="11"/>
      <name val="Calibri"/>
      <family val="2"/>
      <scheme val="minor"/>
    </font>
    <font>
      <b/>
      <sz val="12"/>
      <name val="Calibri"/>
      <family val="2"/>
      <scheme val="minor"/>
    </font>
    <font>
      <b/>
      <sz val="12"/>
      <color theme="1"/>
      <name val="Calibri"/>
      <family val="2"/>
      <scheme val="minor"/>
    </font>
    <font>
      <i/>
      <sz val="12"/>
      <color theme="1"/>
      <name val="Calibri"/>
      <family val="2"/>
      <scheme val="minor"/>
    </font>
    <font>
      <sz val="12"/>
      <color rgb="FFFF000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B0F0"/>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top/>
      <bottom style="thin">
        <color auto="1"/>
      </bottom>
      <diagonal/>
    </border>
  </borders>
  <cellStyleXfs count="2">
    <xf numFmtId="0" fontId="0" fillId="0" borderId="0"/>
    <xf numFmtId="164" fontId="3" fillId="0" borderId="0" applyFont="0" applyFill="0" applyBorder="0" applyAlignment="0" applyProtection="0"/>
  </cellStyleXfs>
  <cellXfs count="158">
    <xf numFmtId="0" fontId="0" fillId="0" borderId="0" xfId="0"/>
    <xf numFmtId="0" fontId="0" fillId="0" borderId="1" xfId="0" applyBorder="1"/>
    <xf numFmtId="0" fontId="1" fillId="3" borderId="0" xfId="0" applyFont="1" applyFill="1"/>
    <xf numFmtId="0" fontId="1" fillId="2" borderId="1" xfId="0" applyFont="1" applyFill="1" applyBorder="1" applyAlignment="1">
      <alignment wrapText="1"/>
    </xf>
    <xf numFmtId="0" fontId="0" fillId="0" borderId="1" xfId="0" applyBorder="1" applyAlignment="1">
      <alignment wrapText="1"/>
    </xf>
    <xf numFmtId="164" fontId="0" fillId="0" borderId="1" xfId="1" applyFont="1" applyBorder="1" applyAlignment="1">
      <alignment wrapText="1"/>
    </xf>
    <xf numFmtId="0" fontId="0" fillId="4" borderId="1" xfId="0" applyFill="1" applyBorder="1" applyAlignment="1">
      <alignment wrapText="1"/>
    </xf>
    <xf numFmtId="164" fontId="0" fillId="0" borderId="1" xfId="1" applyFont="1" applyBorder="1"/>
    <xf numFmtId="14" fontId="0" fillId="0" borderId="1" xfId="0" applyNumberFormat="1" applyBorder="1"/>
    <xf numFmtId="14" fontId="0" fillId="0" borderId="1" xfId="0" applyNumberFormat="1" applyBorder="1" applyAlignment="1">
      <alignment wrapText="1"/>
    </xf>
    <xf numFmtId="164" fontId="1" fillId="2" borderId="1" xfId="1" applyFont="1" applyFill="1" applyBorder="1" applyAlignment="1">
      <alignment wrapText="1"/>
    </xf>
    <xf numFmtId="164" fontId="0" fillId="0" borderId="0" xfId="1" applyFont="1"/>
    <xf numFmtId="164" fontId="0" fillId="0" borderId="0" xfId="0" applyNumberFormat="1"/>
    <xf numFmtId="0" fontId="0" fillId="0" borderId="1" xfId="0" applyFill="1" applyBorder="1"/>
    <xf numFmtId="0" fontId="1" fillId="0" borderId="1" xfId="0" applyFont="1" applyBorder="1" applyAlignment="1">
      <alignment wrapText="1"/>
    </xf>
    <xf numFmtId="0" fontId="0" fillId="0" borderId="1" xfId="0" applyFont="1" applyBorder="1" applyAlignment="1">
      <alignment wrapText="1"/>
    </xf>
    <xf numFmtId="15" fontId="0" fillId="0" borderId="1" xfId="0" applyNumberFormat="1" applyBorder="1"/>
    <xf numFmtId="0" fontId="1" fillId="0" borderId="1" xfId="0" applyFont="1" applyBorder="1"/>
    <xf numFmtId="0" fontId="0" fillId="0" borderId="1" xfId="0" applyFont="1" applyBorder="1"/>
    <xf numFmtId="0" fontId="0" fillId="0" borderId="5" xfId="0" applyFill="1" applyBorder="1"/>
    <xf numFmtId="164" fontId="0" fillId="0" borderId="1" xfId="1" applyFont="1" applyBorder="1" applyAlignment="1">
      <alignment horizontal="center" wrapText="1"/>
    </xf>
    <xf numFmtId="164" fontId="0" fillId="0" borderId="1" xfId="1" applyFont="1" applyFill="1" applyBorder="1" applyAlignment="1">
      <alignment horizontal="center"/>
    </xf>
    <xf numFmtId="164" fontId="0" fillId="0" borderId="1" xfId="1" applyFont="1" applyBorder="1" applyAlignment="1">
      <alignment horizontal="center"/>
    </xf>
    <xf numFmtId="165" fontId="0" fillId="0" borderId="1" xfId="1" applyNumberFormat="1" applyFont="1" applyBorder="1"/>
    <xf numFmtId="3" fontId="0" fillId="0" borderId="1" xfId="0" applyNumberFormat="1" applyBorder="1"/>
    <xf numFmtId="17" fontId="0" fillId="0" borderId="1" xfId="0" applyNumberFormat="1" applyBorder="1" applyAlignment="1">
      <alignment horizontal="left"/>
    </xf>
    <xf numFmtId="164" fontId="0" fillId="0" borderId="1" xfId="1" applyFont="1" applyFill="1" applyBorder="1" applyAlignment="1">
      <alignment horizontal="center" wrapText="1"/>
    </xf>
    <xf numFmtId="0" fontId="2" fillId="0" borderId="0" xfId="0" applyFont="1" applyBorder="1" applyAlignment="1">
      <alignment horizontal="center"/>
    </xf>
    <xf numFmtId="0" fontId="0" fillId="0" borderId="1" xfId="0" applyFill="1" applyBorder="1" applyAlignment="1">
      <alignment wrapText="1"/>
    </xf>
    <xf numFmtId="164" fontId="0" fillId="0" borderId="1" xfId="1" applyFont="1" applyFill="1" applyBorder="1" applyAlignment="1">
      <alignment wrapText="1"/>
    </xf>
    <xf numFmtId="164" fontId="0" fillId="0" borderId="1" xfId="1" applyFont="1" applyFill="1" applyBorder="1"/>
    <xf numFmtId="0" fontId="0" fillId="0" borderId="0" xfId="0" applyFill="1" applyBorder="1" applyAlignment="1">
      <alignment wrapText="1"/>
    </xf>
    <xf numFmtId="3" fontId="0" fillId="0" borderId="1" xfId="0" applyNumberFormat="1" applyFill="1" applyBorder="1"/>
    <xf numFmtId="164" fontId="4" fillId="0" borderId="1" xfId="1" applyFont="1" applyFill="1" applyBorder="1"/>
    <xf numFmtId="164" fontId="4" fillId="0" borderId="1" xfId="1" applyFont="1" applyBorder="1"/>
    <xf numFmtId="14" fontId="0" fillId="0" borderId="1" xfId="0" applyNumberFormat="1" applyFill="1" applyBorder="1" applyAlignment="1">
      <alignment wrapText="1"/>
    </xf>
    <xf numFmtId="0" fontId="0" fillId="0" borderId="5" xfId="0" applyFill="1" applyBorder="1" applyAlignment="1">
      <alignment wrapText="1"/>
    </xf>
    <xf numFmtId="165" fontId="0" fillId="0" borderId="1" xfId="1" applyNumberFormat="1" applyFont="1" applyFill="1" applyBorder="1"/>
    <xf numFmtId="17" fontId="0" fillId="0" borderId="1" xfId="0" applyNumberFormat="1" applyFill="1" applyBorder="1" applyAlignment="1">
      <alignment wrapText="1"/>
    </xf>
    <xf numFmtId="17" fontId="0" fillId="0" borderId="1" xfId="0" applyNumberFormat="1" applyFill="1" applyBorder="1"/>
    <xf numFmtId="165" fontId="0" fillId="0" borderId="1" xfId="0" applyNumberFormat="1" applyFill="1" applyBorder="1"/>
    <xf numFmtId="165" fontId="0" fillId="0" borderId="1" xfId="1" applyNumberFormat="1" applyFont="1" applyFill="1" applyBorder="1" applyAlignment="1">
      <alignment wrapText="1"/>
    </xf>
    <xf numFmtId="0" fontId="1" fillId="0" borderId="1" xfId="0" applyFont="1" applyFill="1" applyBorder="1" applyAlignment="1">
      <alignment wrapText="1"/>
    </xf>
    <xf numFmtId="0" fontId="0" fillId="0" borderId="0" xfId="0" applyBorder="1"/>
    <xf numFmtId="0" fontId="0" fillId="0" borderId="7" xfId="0" applyFill="1" applyBorder="1" applyAlignment="1">
      <alignment wrapText="1"/>
    </xf>
    <xf numFmtId="0" fontId="0" fillId="0" borderId="6" xfId="0" applyBorder="1"/>
    <xf numFmtId="17" fontId="0" fillId="0" borderId="1" xfId="0" applyNumberFormat="1" applyFill="1" applyBorder="1" applyAlignment="1">
      <alignment horizontal="left"/>
    </xf>
    <xf numFmtId="0" fontId="4" fillId="0" borderId="0" xfId="0" applyFont="1"/>
    <xf numFmtId="0" fontId="1" fillId="0" borderId="0" xfId="0" applyFont="1" applyAlignment="1">
      <alignment horizontal="right"/>
    </xf>
    <xf numFmtId="164" fontId="1" fillId="0" borderId="0" xfId="0" applyNumberFormat="1" applyFont="1" applyAlignment="1">
      <alignment horizontal="right"/>
    </xf>
    <xf numFmtId="0" fontId="0" fillId="5" borderId="1" xfId="0" applyFill="1" applyBorder="1" applyAlignment="1">
      <alignment wrapText="1"/>
    </xf>
    <xf numFmtId="0" fontId="4" fillId="0" borderId="0" xfId="0" applyFont="1" applyAlignment="1">
      <alignment horizontal="right"/>
    </xf>
    <xf numFmtId="15" fontId="0" fillId="0" borderId="1" xfId="0" applyNumberFormat="1" applyFill="1" applyBorder="1"/>
    <xf numFmtId="0" fontId="0" fillId="0" borderId="1" xfId="0" applyFont="1" applyFill="1" applyBorder="1" applyAlignment="1">
      <alignment wrapText="1"/>
    </xf>
    <xf numFmtId="0" fontId="1" fillId="6" borderId="1" xfId="0" applyFont="1" applyFill="1" applyBorder="1"/>
    <xf numFmtId="0" fontId="1" fillId="0" borderId="0" xfId="0" applyFont="1"/>
    <xf numFmtId="0" fontId="7" fillId="0" borderId="0" xfId="0" applyFont="1"/>
    <xf numFmtId="164" fontId="1" fillId="0" borderId="0" xfId="1" applyFont="1"/>
    <xf numFmtId="166" fontId="8" fillId="0" borderId="1" xfId="1" applyNumberFormat="1" applyFont="1" applyBorder="1"/>
    <xf numFmtId="167" fontId="8" fillId="0" borderId="1" xfId="1" applyNumberFormat="1" applyFont="1" applyBorder="1"/>
    <xf numFmtId="43" fontId="8" fillId="0" borderId="1" xfId="1" applyNumberFormat="1" applyFont="1" applyBorder="1"/>
    <xf numFmtId="2" fontId="8" fillId="0" borderId="1" xfId="1" applyNumberFormat="1" applyFont="1" applyBorder="1"/>
    <xf numFmtId="0" fontId="9" fillId="0" borderId="1"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166" fontId="8" fillId="0" borderId="1" xfId="1" applyNumberFormat="1" applyFont="1" applyBorder="1" applyAlignment="1">
      <alignment horizontal="right" vertical="center" wrapText="1"/>
    </xf>
    <xf numFmtId="2" fontId="8" fillId="0" borderId="1" xfId="1" applyNumberFormat="1" applyFont="1" applyBorder="1" applyAlignment="1">
      <alignment horizontal="right" vertical="center" wrapText="1"/>
    </xf>
    <xf numFmtId="0" fontId="0" fillId="0" borderId="1" xfId="0" quotePrefix="1" applyBorder="1"/>
    <xf numFmtId="17" fontId="0" fillId="0" borderId="1" xfId="0" quotePrefix="1" applyNumberFormat="1" applyFill="1" applyBorder="1" applyAlignment="1">
      <alignment wrapText="1"/>
    </xf>
    <xf numFmtId="0" fontId="9" fillId="7"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applyAlignment="1">
      <alignment horizontal="left" wrapText="1"/>
    </xf>
    <xf numFmtId="166" fontId="8" fillId="0" borderId="1" xfId="1" applyNumberFormat="1" applyFont="1" applyFill="1" applyBorder="1"/>
    <xf numFmtId="0" fontId="0" fillId="0" borderId="1" xfId="0" quotePrefix="1" applyFill="1" applyBorder="1"/>
    <xf numFmtId="0" fontId="0" fillId="0" borderId="0" xfId="0" applyFill="1"/>
    <xf numFmtId="0" fontId="4" fillId="0" borderId="1" xfId="0" applyFont="1" applyBorder="1"/>
    <xf numFmtId="0" fontId="10" fillId="0" borderId="1" xfId="0" applyFont="1" applyBorder="1"/>
    <xf numFmtId="0" fontId="1" fillId="2" borderId="5" xfId="0" applyFont="1" applyFill="1" applyBorder="1" applyAlignment="1">
      <alignment wrapText="1"/>
    </xf>
    <xf numFmtId="0" fontId="11" fillId="0" borderId="0" xfId="0" applyFont="1"/>
    <xf numFmtId="0" fontId="12" fillId="2" borderId="5" xfId="0" applyFont="1" applyFill="1" applyBorder="1" applyAlignment="1">
      <alignment wrapText="1"/>
    </xf>
    <xf numFmtId="0" fontId="11" fillId="0" borderId="1" xfId="0" applyFont="1" applyBorder="1"/>
    <xf numFmtId="0" fontId="11" fillId="0" borderId="1" xfId="0" applyFont="1" applyFill="1" applyBorder="1"/>
    <xf numFmtId="0" fontId="13" fillId="0" borderId="1" xfId="0" applyFont="1" applyBorder="1"/>
    <xf numFmtId="0" fontId="14" fillId="0" borderId="1" xfId="0" applyFont="1" applyBorder="1"/>
    <xf numFmtId="0" fontId="4" fillId="7" borderId="1" xfId="0" applyFont="1" applyFill="1" applyBorder="1"/>
    <xf numFmtId="0" fontId="15" fillId="0" borderId="0" xfId="0" applyFont="1" applyAlignment="1">
      <alignment vertical="center"/>
    </xf>
    <xf numFmtId="0" fontId="18" fillId="0" borderId="0" xfId="0" applyFont="1" applyAlignment="1">
      <alignment horizontal="left" vertical="center" indent="1"/>
    </xf>
    <xf numFmtId="0" fontId="16" fillId="0" borderId="0" xfId="0" applyFont="1"/>
    <xf numFmtId="0" fontId="21" fillId="0" borderId="0" xfId="0" applyFont="1"/>
    <xf numFmtId="0" fontId="21" fillId="0" borderId="0" xfId="0" applyFont="1" applyAlignment="1">
      <alignment horizontal="center" vertical="center"/>
    </xf>
    <xf numFmtId="0" fontId="0" fillId="0" borderId="0" xfId="0" applyAlignment="1">
      <alignment vertical="center"/>
    </xf>
    <xf numFmtId="0" fontId="21" fillId="0" borderId="0" xfId="0" applyFont="1" applyAlignment="1">
      <alignment horizontal="center" vertical="center" wrapText="1"/>
    </xf>
    <xf numFmtId="0" fontId="23" fillId="0" borderId="0" xfId="0" applyFont="1"/>
    <xf numFmtId="0" fontId="23"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xf numFmtId="0" fontId="24" fillId="0" borderId="0" xfId="0" applyFont="1" applyAlignment="1">
      <alignment vertical="center"/>
    </xf>
    <xf numFmtId="0" fontId="21" fillId="0" borderId="1"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xf>
    <xf numFmtId="0" fontId="1" fillId="3" borderId="0" xfId="0" applyFont="1" applyFill="1" applyAlignment="1">
      <alignment horizontal="center"/>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6" fillId="8" borderId="14" xfId="0" applyFont="1" applyFill="1" applyBorder="1" applyAlignment="1">
      <alignment horizontal="center" vertical="center" wrapText="1"/>
    </xf>
    <xf numFmtId="0" fontId="14" fillId="9" borderId="0" xfId="0" applyFont="1" applyFill="1" applyAlignment="1">
      <alignment vertical="center"/>
    </xf>
    <xf numFmtId="0" fontId="14" fillId="0" borderId="14"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 fillId="4" borderId="14" xfId="0" applyFont="1" applyFill="1" applyBorder="1" applyAlignment="1">
      <alignment horizontal="center" vertical="center"/>
    </xf>
    <xf numFmtId="0" fontId="0" fillId="4" borderId="14" xfId="0" applyFill="1" applyBorder="1" applyAlignment="1">
      <alignment horizontal="center" vertical="center"/>
    </xf>
    <xf numFmtId="168" fontId="0" fillId="4" borderId="14" xfId="0" applyNumberFormat="1" applyFill="1" applyBorder="1" applyAlignment="1">
      <alignment vertical="center"/>
    </xf>
    <xf numFmtId="168" fontId="1" fillId="4" borderId="14" xfId="0" applyNumberFormat="1" applyFont="1" applyFill="1" applyBorder="1" applyAlignment="1">
      <alignment horizontal="center" vertical="center"/>
    </xf>
    <xf numFmtId="168" fontId="1" fillId="0" borderId="14" xfId="0" applyNumberFormat="1" applyFont="1" applyBorder="1" applyAlignment="1">
      <alignment horizontal="center" vertical="center"/>
    </xf>
    <xf numFmtId="0" fontId="0" fillId="0" borderId="14" xfId="0" applyBorder="1" applyAlignment="1">
      <alignment vertical="center"/>
    </xf>
    <xf numFmtId="0" fontId="28" fillId="0" borderId="18" xfId="0" applyFont="1" applyBorder="1" applyAlignment="1">
      <alignment horizontal="right" vertical="center"/>
    </xf>
    <xf numFmtId="0" fontId="28"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vertical="center"/>
    </xf>
    <xf numFmtId="0" fontId="21" fillId="0" borderId="18" xfId="0" applyFont="1" applyBorder="1" applyAlignment="1">
      <alignment horizontal="center"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 xfId="0" applyFont="1" applyBorder="1" applyAlignment="1">
      <alignment horizontal="center" vertical="center" wrapText="1"/>
    </xf>
    <xf numFmtId="0" fontId="27" fillId="9" borderId="1" xfId="0" applyFont="1" applyFill="1" applyBorder="1" applyAlignment="1">
      <alignment horizontal="center" vertical="center" wrapText="1"/>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9" fillId="0" borderId="1" xfId="0" applyFont="1" applyBorder="1" applyAlignment="1">
      <alignment horizontal="center" vertical="center" wrapText="1"/>
    </xf>
    <xf numFmtId="0" fontId="20" fillId="9" borderId="1" xfId="0" applyFont="1" applyFill="1" applyBorder="1" applyAlignment="1">
      <alignmen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0" fillId="9" borderId="0" xfId="0" applyFont="1" applyFill="1" applyAlignment="1">
      <alignment vertical="center"/>
    </xf>
    <xf numFmtId="0" fontId="20" fillId="9" borderId="0" xfId="0" applyFont="1" applyFill="1" applyAlignment="1">
      <alignment horizontal="center" vertical="center"/>
    </xf>
    <xf numFmtId="0" fontId="20" fillId="9" borderId="20" xfId="0" applyFont="1" applyFill="1" applyBorder="1" applyAlignment="1">
      <alignment horizontal="center" vertical="center"/>
    </xf>
    <xf numFmtId="0" fontId="20" fillId="9" borderId="12" xfId="0" applyFont="1" applyFill="1" applyBorder="1" applyAlignment="1">
      <alignment horizontal="center" vertical="center"/>
    </xf>
    <xf numFmtId="0" fontId="21" fillId="0" borderId="0" xfId="0" applyFont="1" applyBorder="1" applyAlignment="1">
      <alignment vertical="center"/>
    </xf>
    <xf numFmtId="0" fontId="28" fillId="0" borderId="22" xfId="0" applyFont="1" applyBorder="1" applyAlignment="1">
      <alignment horizontal="left" vertical="center" wrapText="1"/>
    </xf>
    <xf numFmtId="0" fontId="28" fillId="0" borderId="12" xfId="0" applyFont="1" applyBorder="1" applyAlignment="1">
      <alignment horizontal="left" vertical="center" wrapText="1"/>
    </xf>
    <xf numFmtId="0" fontId="28" fillId="0" borderId="20"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32</xdr:row>
      <xdr:rowOff>0</xdr:rowOff>
    </xdr:from>
    <xdr:to>
      <xdr:col>5</xdr:col>
      <xdr:colOff>304800</xdr:colOff>
      <xdr:row>32</xdr:row>
      <xdr:rowOff>304800</xdr:rowOff>
    </xdr:to>
    <xdr:sp macro="" textlink="">
      <xdr:nvSpPr>
        <xdr:cNvPr id="2051" name="AutoShape 3" descr="Logitech M337 Wireless Rubber Grip Bluetooth Mouse">
          <a:extLst>
            <a:ext uri="{FF2B5EF4-FFF2-40B4-BE49-F238E27FC236}">
              <a16:creationId xmlns:a16="http://schemas.microsoft.com/office/drawing/2014/main" id="{C1563A47-57E8-4E98-8AA3-449016CB5949}"/>
            </a:ext>
          </a:extLst>
        </xdr:cNvPr>
        <xdr:cNvSpPr>
          <a:spLocks noChangeAspect="1" noChangeArrowheads="1"/>
        </xdr:cNvSpPr>
      </xdr:nvSpPr>
      <xdr:spPr bwMode="auto">
        <a:xfrm>
          <a:off x="4533900" y="6227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32</xdr:row>
      <xdr:rowOff>0</xdr:rowOff>
    </xdr:from>
    <xdr:to>
      <xdr:col>5</xdr:col>
      <xdr:colOff>304800</xdr:colOff>
      <xdr:row>32</xdr:row>
      <xdr:rowOff>304800</xdr:rowOff>
    </xdr:to>
    <xdr:sp macro="" textlink="">
      <xdr:nvSpPr>
        <xdr:cNvPr id="2053" name="AutoShape 5" descr="Logitech M337 Wireless Rubber Grip Bluetooth Mouse">
          <a:extLst>
            <a:ext uri="{FF2B5EF4-FFF2-40B4-BE49-F238E27FC236}">
              <a16:creationId xmlns:a16="http://schemas.microsoft.com/office/drawing/2014/main" id="{4F08D405-4C75-468C-BC7E-9853BE4316AB}"/>
            </a:ext>
          </a:extLst>
        </xdr:cNvPr>
        <xdr:cNvSpPr>
          <a:spLocks noChangeAspect="1" noChangeArrowheads="1"/>
        </xdr:cNvSpPr>
      </xdr:nvSpPr>
      <xdr:spPr bwMode="auto">
        <a:xfrm>
          <a:off x="4533900" y="6227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32</xdr:row>
      <xdr:rowOff>0</xdr:rowOff>
    </xdr:from>
    <xdr:to>
      <xdr:col>5</xdr:col>
      <xdr:colOff>304800</xdr:colOff>
      <xdr:row>32</xdr:row>
      <xdr:rowOff>304800</xdr:rowOff>
    </xdr:to>
    <xdr:sp macro="" textlink="">
      <xdr:nvSpPr>
        <xdr:cNvPr id="2054" name="AutoShape 6" descr="Logitech M337 Wireless Rubber Grip Bluetooth Mouse">
          <a:extLst>
            <a:ext uri="{FF2B5EF4-FFF2-40B4-BE49-F238E27FC236}">
              <a16:creationId xmlns:a16="http://schemas.microsoft.com/office/drawing/2014/main" id="{3E78CE5F-A8C4-461D-9FE0-24A2CC797B12}"/>
            </a:ext>
          </a:extLst>
        </xdr:cNvPr>
        <xdr:cNvSpPr>
          <a:spLocks noChangeAspect="1" noChangeArrowheads="1"/>
        </xdr:cNvSpPr>
      </xdr:nvSpPr>
      <xdr:spPr bwMode="auto">
        <a:xfrm>
          <a:off x="4533900" y="62274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32</xdr:row>
      <xdr:rowOff>0</xdr:rowOff>
    </xdr:from>
    <xdr:to>
      <xdr:col>5</xdr:col>
      <xdr:colOff>304800</xdr:colOff>
      <xdr:row>32</xdr:row>
      <xdr:rowOff>304800</xdr:rowOff>
    </xdr:to>
    <xdr:sp macro="" textlink="">
      <xdr:nvSpPr>
        <xdr:cNvPr id="2055" name="AutoShape 7" descr="Logitech M337 Wireless Rubber Grip Bluetooth Mouse">
          <a:extLst>
            <a:ext uri="{FF2B5EF4-FFF2-40B4-BE49-F238E27FC236}">
              <a16:creationId xmlns:a16="http://schemas.microsoft.com/office/drawing/2014/main" id="{3E9D668C-DE50-4913-AE27-58995576CD74}"/>
            </a:ext>
          </a:extLst>
        </xdr:cNvPr>
        <xdr:cNvSpPr>
          <a:spLocks noChangeAspect="1" noChangeArrowheads="1"/>
        </xdr:cNvSpPr>
      </xdr:nvSpPr>
      <xdr:spPr bwMode="auto">
        <a:xfrm>
          <a:off x="4533900" y="6466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P234"/>
  <sheetViews>
    <sheetView zoomScale="80" zoomScaleNormal="80" workbookViewId="0">
      <pane ySplit="5" topLeftCell="A52" activePane="bottomLeft" state="frozen"/>
      <selection pane="bottomLeft" activeCell="B60" sqref="B60"/>
    </sheetView>
  </sheetViews>
  <sheetFormatPr defaultRowHeight="14.5" x14ac:dyDescent="0.35"/>
  <cols>
    <col min="1" max="1" width="8.7265625" customWidth="1"/>
    <col min="2" max="2" width="30" customWidth="1"/>
    <col min="3" max="4" width="12.26953125" customWidth="1"/>
    <col min="5" max="5" width="19.453125" customWidth="1"/>
    <col min="6" max="6" width="17.26953125" customWidth="1"/>
    <col min="7" max="7" width="19.26953125" customWidth="1"/>
    <col min="8" max="8" width="16" customWidth="1"/>
    <col min="9" max="9" width="35.26953125" customWidth="1"/>
    <col min="10" max="10" width="13.54296875" customWidth="1"/>
    <col min="11" max="11" width="20.7265625" customWidth="1"/>
    <col min="12" max="12" width="80.453125" style="78" bestFit="1" customWidth="1"/>
  </cols>
  <sheetData>
    <row r="1" spans="1:12" ht="21" x14ac:dyDescent="0.5">
      <c r="A1" s="98" t="s">
        <v>4</v>
      </c>
      <c r="B1" s="99"/>
      <c r="C1" s="99"/>
      <c r="D1" s="99"/>
      <c r="E1" s="99"/>
      <c r="F1" s="99"/>
      <c r="G1" s="99"/>
      <c r="H1" s="99"/>
      <c r="I1" s="99"/>
    </row>
    <row r="3" spans="1:12" x14ac:dyDescent="0.35">
      <c r="A3" s="100"/>
      <c r="B3" s="100"/>
      <c r="C3" s="100"/>
      <c r="D3" s="100"/>
      <c r="E3" s="100"/>
      <c r="F3" s="100"/>
      <c r="G3" s="100"/>
      <c r="H3" s="100"/>
      <c r="I3" s="100"/>
    </row>
    <row r="5" spans="1:12" ht="37.9" customHeight="1" x14ac:dyDescent="0.35">
      <c r="A5" s="3" t="s">
        <v>5</v>
      </c>
      <c r="B5" s="3" t="s">
        <v>3</v>
      </c>
      <c r="C5" s="3" t="s">
        <v>0</v>
      </c>
      <c r="D5" s="3" t="s">
        <v>45</v>
      </c>
      <c r="E5" s="3" t="s">
        <v>12</v>
      </c>
      <c r="F5" s="3" t="s">
        <v>6</v>
      </c>
      <c r="G5" s="3" t="s">
        <v>1</v>
      </c>
      <c r="H5" s="3" t="s">
        <v>16</v>
      </c>
      <c r="I5" s="3" t="s">
        <v>147</v>
      </c>
      <c r="J5" s="3" t="s">
        <v>397</v>
      </c>
      <c r="K5" s="77" t="s">
        <v>425</v>
      </c>
      <c r="L5" s="79" t="s">
        <v>432</v>
      </c>
    </row>
    <row r="6" spans="1:12" ht="87" hidden="1" x14ac:dyDescent="0.35">
      <c r="A6" s="4">
        <v>1</v>
      </c>
      <c r="B6" s="4" t="s">
        <v>13</v>
      </c>
      <c r="C6" s="4" t="s">
        <v>14</v>
      </c>
      <c r="D6" s="4"/>
      <c r="E6" s="20">
        <v>600000</v>
      </c>
      <c r="F6" s="4" t="s">
        <v>8</v>
      </c>
      <c r="G6" s="4"/>
      <c r="H6" s="4" t="s">
        <v>17</v>
      </c>
      <c r="I6" s="36" t="s">
        <v>226</v>
      </c>
      <c r="L6"/>
    </row>
    <row r="7" spans="1:12" ht="29" hidden="1" x14ac:dyDescent="0.35">
      <c r="A7" s="4">
        <v>2</v>
      </c>
      <c r="B7" s="4" t="s">
        <v>7</v>
      </c>
      <c r="C7" s="4" t="s">
        <v>14</v>
      </c>
      <c r="D7" s="4"/>
      <c r="E7" s="20">
        <v>100000</v>
      </c>
      <c r="F7" s="4" t="s">
        <v>8</v>
      </c>
      <c r="G7" s="4"/>
      <c r="H7" s="4" t="s">
        <v>17</v>
      </c>
      <c r="I7" s="28" t="s">
        <v>217</v>
      </c>
      <c r="K7" t="s">
        <v>15</v>
      </c>
      <c r="L7"/>
    </row>
    <row r="8" spans="1:12" ht="34.15" hidden="1" customHeight="1" x14ac:dyDescent="0.35">
      <c r="A8" s="4">
        <v>3</v>
      </c>
      <c r="B8" s="4" t="s">
        <v>9</v>
      </c>
      <c r="C8" s="4"/>
      <c r="D8" s="4"/>
      <c r="E8" s="20">
        <v>10000</v>
      </c>
      <c r="F8" s="4"/>
      <c r="G8" s="4"/>
      <c r="H8" s="4" t="s">
        <v>17</v>
      </c>
      <c r="I8" s="1"/>
      <c r="J8" s="1" t="s">
        <v>236</v>
      </c>
      <c r="L8"/>
    </row>
    <row r="9" spans="1:12" ht="43.5" hidden="1" x14ac:dyDescent="0.35">
      <c r="A9" s="4">
        <v>4</v>
      </c>
      <c r="B9" s="4" t="s">
        <v>10</v>
      </c>
      <c r="C9" s="4">
        <v>200</v>
      </c>
      <c r="D9" s="4"/>
      <c r="E9" s="26">
        <f>C9*1100</f>
        <v>220000</v>
      </c>
      <c r="F9" s="4" t="s">
        <v>8</v>
      </c>
      <c r="G9" s="4" t="s">
        <v>11</v>
      </c>
      <c r="H9" s="4" t="s">
        <v>17</v>
      </c>
      <c r="I9" s="1"/>
      <c r="J9" s="1" t="s">
        <v>236</v>
      </c>
      <c r="L9"/>
    </row>
    <row r="10" spans="1:12" ht="122.65" hidden="1" customHeight="1" x14ac:dyDescent="0.35">
      <c r="A10" s="28"/>
      <c r="B10" s="28" t="s">
        <v>218</v>
      </c>
      <c r="C10" s="28"/>
      <c r="D10" s="41">
        <v>25000</v>
      </c>
      <c r="E10" s="26">
        <v>50000</v>
      </c>
      <c r="F10" s="28"/>
      <c r="G10" s="28" t="s">
        <v>219</v>
      </c>
      <c r="H10" s="28" t="s">
        <v>17</v>
      </c>
      <c r="I10" s="36"/>
      <c r="J10" s="28" t="s">
        <v>236</v>
      </c>
      <c r="K10" s="31"/>
      <c r="L10"/>
    </row>
    <row r="11" spans="1:12" ht="72.5" hidden="1" x14ac:dyDescent="0.35">
      <c r="A11" s="4"/>
      <c r="B11" s="28" t="s">
        <v>222</v>
      </c>
      <c r="C11" s="13"/>
      <c r="D11" s="13"/>
      <c r="E11" s="37"/>
      <c r="F11" s="28"/>
      <c r="G11" s="28" t="s">
        <v>224</v>
      </c>
      <c r="H11" s="28" t="s">
        <v>225</v>
      </c>
      <c r="I11" s="28" t="s">
        <v>223</v>
      </c>
      <c r="J11" s="28" t="s">
        <v>212</v>
      </c>
      <c r="L11"/>
    </row>
    <row r="12" spans="1:12" ht="43.5" hidden="1" x14ac:dyDescent="0.35">
      <c r="A12" s="28"/>
      <c r="B12" s="28" t="s">
        <v>227</v>
      </c>
      <c r="C12" s="28"/>
      <c r="D12" s="28"/>
      <c r="E12" s="26">
        <v>15000</v>
      </c>
      <c r="F12" s="28"/>
      <c r="G12" s="28" t="s">
        <v>220</v>
      </c>
      <c r="H12" s="28" t="s">
        <v>216</v>
      </c>
      <c r="I12" s="13"/>
      <c r="J12" s="28" t="s">
        <v>236</v>
      </c>
      <c r="K12" s="31"/>
      <c r="L12"/>
    </row>
    <row r="13" spans="1:12" ht="29" hidden="1" x14ac:dyDescent="0.35">
      <c r="A13" s="28"/>
      <c r="B13" s="28" t="s">
        <v>259</v>
      </c>
      <c r="C13" s="28"/>
      <c r="D13" s="28"/>
      <c r="E13" s="26"/>
      <c r="F13" s="28"/>
      <c r="G13" s="28"/>
      <c r="H13" s="28"/>
      <c r="I13" s="28" t="s">
        <v>228</v>
      </c>
      <c r="J13" s="28" t="s">
        <v>236</v>
      </c>
      <c r="K13" s="31"/>
      <c r="L13"/>
    </row>
    <row r="14" spans="1:12" ht="72.5" hidden="1" x14ac:dyDescent="0.35">
      <c r="A14" s="4"/>
      <c r="B14" s="6" t="s">
        <v>18</v>
      </c>
      <c r="C14" s="5">
        <v>210000</v>
      </c>
      <c r="D14" s="5">
        <v>0.11</v>
      </c>
      <c r="E14" s="20">
        <f>D14*C14</f>
        <v>23100</v>
      </c>
      <c r="F14" s="9" t="s">
        <v>19</v>
      </c>
      <c r="G14" s="4" t="s">
        <v>20</v>
      </c>
      <c r="H14" s="4" t="s">
        <v>46</v>
      </c>
      <c r="I14" s="1"/>
      <c r="L14"/>
    </row>
    <row r="15" spans="1:12" ht="72.5" hidden="1" x14ac:dyDescent="0.35">
      <c r="A15" s="4"/>
      <c r="B15" s="4" t="s">
        <v>40</v>
      </c>
      <c r="C15" s="5">
        <v>50</v>
      </c>
      <c r="D15" s="5">
        <v>180</v>
      </c>
      <c r="E15" s="20">
        <f>D15*C15</f>
        <v>9000</v>
      </c>
      <c r="F15" s="9" t="s">
        <v>22</v>
      </c>
      <c r="G15" s="4" t="s">
        <v>41</v>
      </c>
      <c r="H15" s="4" t="s">
        <v>46</v>
      </c>
      <c r="I15" s="1"/>
      <c r="L15"/>
    </row>
    <row r="16" spans="1:12" ht="58" hidden="1" x14ac:dyDescent="0.35">
      <c r="A16" s="4"/>
      <c r="B16" s="4" t="s">
        <v>43</v>
      </c>
      <c r="C16" s="5">
        <v>3</v>
      </c>
      <c r="D16" s="5">
        <v>2000</v>
      </c>
      <c r="E16" s="26">
        <v>6000</v>
      </c>
      <c r="F16" s="9" t="s">
        <v>22</v>
      </c>
      <c r="G16" s="4" t="s">
        <v>44</v>
      </c>
      <c r="H16" s="4" t="s">
        <v>46</v>
      </c>
      <c r="I16" s="1"/>
      <c r="L16"/>
    </row>
    <row r="17" spans="1:16" ht="193.9" hidden="1" customHeight="1" x14ac:dyDescent="0.35">
      <c r="A17" s="4"/>
      <c r="B17" s="4" t="s">
        <v>266</v>
      </c>
      <c r="C17" s="5">
        <v>300</v>
      </c>
      <c r="D17" s="5">
        <f>11000/80.795</f>
        <v>136.14703880190606</v>
      </c>
      <c r="E17" s="26">
        <f>C17*D17</f>
        <v>40844.11164057182</v>
      </c>
      <c r="F17" s="9" t="s">
        <v>268</v>
      </c>
      <c r="G17" s="4" t="s">
        <v>267</v>
      </c>
      <c r="H17" s="4" t="s">
        <v>46</v>
      </c>
      <c r="I17" s="1"/>
      <c r="L17"/>
    </row>
    <row r="18" spans="1:16" x14ac:dyDescent="0.35">
      <c r="A18" s="4"/>
      <c r="B18" s="62" t="s">
        <v>271</v>
      </c>
      <c r="C18" s="58">
        <v>20</v>
      </c>
      <c r="D18" s="58">
        <v>1351</v>
      </c>
      <c r="E18" s="58">
        <f>C18*D18</f>
        <v>27020</v>
      </c>
      <c r="F18" s="67" t="s">
        <v>355</v>
      </c>
      <c r="G18" s="101" t="s">
        <v>291</v>
      </c>
      <c r="H18" s="4" t="s">
        <v>356</v>
      </c>
      <c r="I18" s="83" t="s">
        <v>410</v>
      </c>
      <c r="J18" s="1" t="s">
        <v>398</v>
      </c>
      <c r="K18" s="1" t="s">
        <v>417</v>
      </c>
      <c r="L18" s="80"/>
      <c r="M18" s="1"/>
      <c r="N18" s="1"/>
      <c r="O18" s="1"/>
      <c r="P18" s="1"/>
    </row>
    <row r="19" spans="1:16" ht="26.5" x14ac:dyDescent="0.35">
      <c r="A19" s="4"/>
      <c r="B19" s="62" t="s">
        <v>272</v>
      </c>
      <c r="C19" s="58">
        <v>0</v>
      </c>
      <c r="D19" s="58">
        <v>40</v>
      </c>
      <c r="E19" s="58">
        <f t="shared" ref="E19:E88" si="0">C19*D19</f>
        <v>0</v>
      </c>
      <c r="F19" s="67" t="s">
        <v>355</v>
      </c>
      <c r="G19" s="102"/>
      <c r="H19" s="4" t="s">
        <v>356</v>
      </c>
      <c r="I19" s="83" t="s">
        <v>413</v>
      </c>
      <c r="J19" s="1" t="s">
        <v>398</v>
      </c>
      <c r="K19" s="1" t="s">
        <v>417</v>
      </c>
      <c r="L19" s="80"/>
      <c r="M19" s="1"/>
      <c r="N19" s="1"/>
      <c r="O19" s="1"/>
      <c r="P19" s="1"/>
    </row>
    <row r="20" spans="1:16" x14ac:dyDescent="0.35">
      <c r="A20" s="4"/>
      <c r="B20" s="62" t="s">
        <v>273</v>
      </c>
      <c r="C20" s="58">
        <v>0</v>
      </c>
      <c r="D20" s="58">
        <v>572</v>
      </c>
      <c r="E20" s="58">
        <f t="shared" si="0"/>
        <v>0</v>
      </c>
      <c r="F20" s="67" t="s">
        <v>355</v>
      </c>
      <c r="G20" s="102"/>
      <c r="H20" s="4" t="s">
        <v>356</v>
      </c>
      <c r="I20" s="83" t="s">
        <v>413</v>
      </c>
      <c r="J20" s="1" t="s">
        <v>398</v>
      </c>
      <c r="K20" s="1" t="s">
        <v>417</v>
      </c>
      <c r="L20" s="80"/>
      <c r="M20" s="1"/>
      <c r="N20" s="1"/>
      <c r="O20" s="1"/>
      <c r="P20" s="1"/>
    </row>
    <row r="21" spans="1:16" ht="26.5" x14ac:dyDescent="0.35">
      <c r="A21" s="4"/>
      <c r="B21" s="62" t="s">
        <v>274</v>
      </c>
      <c r="C21" s="58">
        <v>0</v>
      </c>
      <c r="D21" s="58">
        <v>550</v>
      </c>
      <c r="E21" s="58">
        <f t="shared" si="0"/>
        <v>0</v>
      </c>
      <c r="F21" s="67" t="s">
        <v>355</v>
      </c>
      <c r="G21" s="102"/>
      <c r="H21" s="4" t="s">
        <v>356</v>
      </c>
      <c r="I21" s="83" t="s">
        <v>413</v>
      </c>
      <c r="J21" s="1" t="s">
        <v>398</v>
      </c>
      <c r="K21" s="1" t="s">
        <v>417</v>
      </c>
      <c r="L21" s="80"/>
      <c r="M21" s="1"/>
      <c r="N21" s="1"/>
      <c r="O21" s="1"/>
      <c r="P21" s="1"/>
    </row>
    <row r="22" spans="1:16" ht="26.5" x14ac:dyDescent="0.35">
      <c r="A22" s="4"/>
      <c r="B22" s="70" t="s">
        <v>390</v>
      </c>
      <c r="C22" s="58">
        <v>2</v>
      </c>
      <c r="D22" s="58">
        <v>3500</v>
      </c>
      <c r="E22" s="58">
        <f t="shared" si="0"/>
        <v>7000</v>
      </c>
      <c r="F22" s="67" t="s">
        <v>355</v>
      </c>
      <c r="G22" s="102"/>
      <c r="H22" s="4" t="s">
        <v>356</v>
      </c>
      <c r="I22" s="83" t="s">
        <v>407</v>
      </c>
      <c r="J22" s="1" t="s">
        <v>398</v>
      </c>
      <c r="K22" s="75" t="s">
        <v>418</v>
      </c>
      <c r="L22" s="80"/>
      <c r="M22" s="1"/>
      <c r="N22" s="1"/>
      <c r="O22" s="1"/>
      <c r="P22" s="1"/>
    </row>
    <row r="23" spans="1:16" ht="26.5" x14ac:dyDescent="0.35">
      <c r="A23" s="4"/>
      <c r="B23" s="70" t="s">
        <v>391</v>
      </c>
      <c r="C23" s="58">
        <v>8</v>
      </c>
      <c r="D23" s="58">
        <v>3500</v>
      </c>
      <c r="E23" s="58">
        <f t="shared" si="0"/>
        <v>28000</v>
      </c>
      <c r="F23" s="67" t="s">
        <v>355</v>
      </c>
      <c r="G23" s="102"/>
      <c r="H23" s="4" t="s">
        <v>356</v>
      </c>
      <c r="I23" s="83" t="s">
        <v>407</v>
      </c>
      <c r="J23" s="1" t="s">
        <v>398</v>
      </c>
      <c r="K23" s="75" t="s">
        <v>418</v>
      </c>
      <c r="L23" s="80"/>
      <c r="M23" s="1"/>
      <c r="N23" s="1"/>
      <c r="O23" s="1"/>
      <c r="P23" s="1"/>
    </row>
    <row r="24" spans="1:16" ht="1.5" customHeight="1" x14ac:dyDescent="0.35">
      <c r="A24" s="4"/>
      <c r="B24" s="70" t="s">
        <v>392</v>
      </c>
      <c r="C24" s="58">
        <v>2</v>
      </c>
      <c r="D24" s="58">
        <v>260</v>
      </c>
      <c r="E24" s="58">
        <f t="shared" si="0"/>
        <v>520</v>
      </c>
      <c r="F24" s="67" t="s">
        <v>355</v>
      </c>
      <c r="G24" s="102"/>
      <c r="H24" s="4" t="s">
        <v>356</v>
      </c>
      <c r="I24" s="83" t="s">
        <v>414</v>
      </c>
      <c r="J24" s="1" t="s">
        <v>398</v>
      </c>
      <c r="K24" s="1" t="s">
        <v>417</v>
      </c>
      <c r="L24" s="80"/>
      <c r="M24" s="1"/>
      <c r="N24" s="1"/>
      <c r="O24" s="1"/>
      <c r="P24" s="1"/>
    </row>
    <row r="25" spans="1:16" ht="26.5" hidden="1" x14ac:dyDescent="0.35">
      <c r="A25" s="4"/>
      <c r="B25" s="70" t="s">
        <v>393</v>
      </c>
      <c r="C25" s="58">
        <v>16</v>
      </c>
      <c r="D25" s="58">
        <v>200</v>
      </c>
      <c r="E25" s="58">
        <f t="shared" si="0"/>
        <v>3200</v>
      </c>
      <c r="F25" s="67" t="s">
        <v>355</v>
      </c>
      <c r="G25" s="102"/>
      <c r="H25" s="4" t="s">
        <v>356</v>
      </c>
      <c r="I25" s="83" t="s">
        <v>414</v>
      </c>
      <c r="J25" s="1" t="s">
        <v>398</v>
      </c>
      <c r="K25" s="1" t="s">
        <v>417</v>
      </c>
      <c r="L25" s="80"/>
      <c r="M25" s="1"/>
      <c r="N25" s="1"/>
      <c r="O25" s="1"/>
      <c r="P25" s="1"/>
    </row>
    <row r="26" spans="1:16" ht="26.5" hidden="1" x14ac:dyDescent="0.35">
      <c r="A26" s="4"/>
      <c r="B26" s="70" t="s">
        <v>394</v>
      </c>
      <c r="C26" s="58">
        <v>1</v>
      </c>
      <c r="D26" s="58">
        <v>450</v>
      </c>
      <c r="E26" s="58">
        <f t="shared" si="0"/>
        <v>450</v>
      </c>
      <c r="F26" s="67" t="s">
        <v>355</v>
      </c>
      <c r="G26" s="102"/>
      <c r="H26" s="4" t="s">
        <v>356</v>
      </c>
      <c r="I26" s="83" t="s">
        <v>414</v>
      </c>
      <c r="J26" s="1" t="s">
        <v>398</v>
      </c>
      <c r="K26" s="1" t="s">
        <v>417</v>
      </c>
      <c r="L26" s="80"/>
      <c r="M26" s="1"/>
      <c r="N26" s="1"/>
      <c r="O26" s="1"/>
      <c r="P26" s="1"/>
    </row>
    <row r="27" spans="1:16" hidden="1" x14ac:dyDescent="0.35">
      <c r="A27" s="4"/>
      <c r="B27" s="69"/>
      <c r="C27" s="58">
        <v>0</v>
      </c>
      <c r="D27" s="58"/>
      <c r="E27" s="58">
        <f t="shared" si="0"/>
        <v>0</v>
      </c>
      <c r="F27" s="67"/>
      <c r="G27" s="102"/>
      <c r="H27" s="4"/>
      <c r="I27" s="1"/>
      <c r="J27" s="1" t="s">
        <v>398</v>
      </c>
      <c r="K27" s="1"/>
      <c r="L27" s="1"/>
      <c r="M27" s="1"/>
      <c r="N27" s="1"/>
      <c r="O27" s="1"/>
      <c r="P27" s="1"/>
    </row>
    <row r="28" spans="1:16" s="74" customFormat="1" ht="26.5" hidden="1" x14ac:dyDescent="0.35">
      <c r="A28" s="28"/>
      <c r="B28" s="71" t="s">
        <v>411</v>
      </c>
      <c r="C28" s="72">
        <v>8</v>
      </c>
      <c r="D28" s="72">
        <v>200</v>
      </c>
      <c r="E28" s="72">
        <f t="shared" si="0"/>
        <v>1600</v>
      </c>
      <c r="F28" s="73" t="s">
        <v>355</v>
      </c>
      <c r="G28" s="102"/>
      <c r="H28" s="28" t="s">
        <v>356</v>
      </c>
      <c r="I28" s="83" t="s">
        <v>408</v>
      </c>
      <c r="J28" s="1" t="s">
        <v>398</v>
      </c>
      <c r="K28" s="13" t="s">
        <v>417</v>
      </c>
      <c r="L28" s="81"/>
      <c r="M28" s="13"/>
      <c r="N28" s="13"/>
      <c r="O28" s="13"/>
      <c r="P28" s="13"/>
    </row>
    <row r="29" spans="1:16" hidden="1" x14ac:dyDescent="0.35">
      <c r="A29" s="4"/>
      <c r="B29" s="62" t="s">
        <v>275</v>
      </c>
      <c r="C29" s="58">
        <v>10</v>
      </c>
      <c r="D29" s="58">
        <v>25000</v>
      </c>
      <c r="E29" s="58">
        <f t="shared" si="0"/>
        <v>250000</v>
      </c>
      <c r="F29" s="67" t="s">
        <v>355</v>
      </c>
      <c r="G29" s="102"/>
      <c r="H29" s="4" t="s">
        <v>356</v>
      </c>
      <c r="I29" s="83" t="s">
        <v>407</v>
      </c>
      <c r="J29" s="1" t="s">
        <v>399</v>
      </c>
      <c r="K29" s="1" t="s">
        <v>417</v>
      </c>
      <c r="L29" s="80"/>
      <c r="M29" s="1"/>
      <c r="N29" s="1"/>
      <c r="O29" s="1"/>
      <c r="P29" s="1"/>
    </row>
    <row r="30" spans="1:16" ht="26" x14ac:dyDescent="0.35">
      <c r="A30" s="4"/>
      <c r="B30" s="63" t="s">
        <v>276</v>
      </c>
      <c r="C30" s="65">
        <v>1000</v>
      </c>
      <c r="D30" s="58">
        <v>12</v>
      </c>
      <c r="E30" s="58">
        <f t="shared" si="0"/>
        <v>12000</v>
      </c>
      <c r="F30" s="67" t="s">
        <v>355</v>
      </c>
      <c r="G30" s="102"/>
      <c r="H30" s="4" t="s">
        <v>356</v>
      </c>
      <c r="I30" s="83" t="s">
        <v>408</v>
      </c>
      <c r="J30" s="1" t="s">
        <v>400</v>
      </c>
      <c r="K30" s="1" t="s">
        <v>417</v>
      </c>
      <c r="L30" s="80"/>
      <c r="M30" s="1"/>
      <c r="N30" s="1"/>
      <c r="O30" s="1"/>
      <c r="P30" s="1"/>
    </row>
    <row r="31" spans="1:16" x14ac:dyDescent="0.35">
      <c r="A31" s="4"/>
      <c r="B31" s="63" t="s">
        <v>277</v>
      </c>
      <c r="C31" s="65">
        <v>300</v>
      </c>
      <c r="D31" s="58">
        <v>30</v>
      </c>
      <c r="E31" s="58">
        <f t="shared" si="0"/>
        <v>9000</v>
      </c>
      <c r="F31" s="67" t="s">
        <v>355</v>
      </c>
      <c r="G31" s="102"/>
      <c r="H31" s="4" t="s">
        <v>356</v>
      </c>
      <c r="I31" s="83" t="s">
        <v>408</v>
      </c>
      <c r="J31" s="1" t="s">
        <v>400</v>
      </c>
      <c r="K31" s="1" t="s">
        <v>417</v>
      </c>
      <c r="L31" s="80"/>
      <c r="M31" s="1"/>
      <c r="N31" s="1"/>
      <c r="O31" s="1"/>
      <c r="P31" s="1"/>
    </row>
    <row r="32" spans="1:16" x14ac:dyDescent="0.35">
      <c r="A32" s="4"/>
      <c r="B32" s="63" t="s">
        <v>292</v>
      </c>
      <c r="C32" s="65">
        <v>100</v>
      </c>
      <c r="D32" s="58">
        <v>30</v>
      </c>
      <c r="E32" s="58">
        <f t="shared" si="0"/>
        <v>3000</v>
      </c>
      <c r="F32" s="67" t="s">
        <v>355</v>
      </c>
      <c r="G32" s="102"/>
      <c r="H32" s="4" t="s">
        <v>356</v>
      </c>
      <c r="I32" s="83" t="s">
        <v>408</v>
      </c>
      <c r="J32" s="1" t="s">
        <v>399</v>
      </c>
      <c r="K32" s="1" t="s">
        <v>417</v>
      </c>
      <c r="L32" s="80"/>
      <c r="M32" s="1"/>
      <c r="N32" s="1"/>
      <c r="O32" s="1"/>
      <c r="P32" s="1"/>
    </row>
    <row r="33" spans="1:16" ht="26" x14ac:dyDescent="0.35">
      <c r="A33" s="4"/>
      <c r="B33" s="63" t="s">
        <v>293</v>
      </c>
      <c r="C33" s="65">
        <v>20</v>
      </c>
      <c r="D33" s="58">
        <v>500</v>
      </c>
      <c r="E33" s="58">
        <f t="shared" si="0"/>
        <v>10000</v>
      </c>
      <c r="F33" s="67" t="s">
        <v>355</v>
      </c>
      <c r="G33" s="102"/>
      <c r="H33" s="4" t="s">
        <v>356</v>
      </c>
      <c r="I33" s="83" t="s">
        <v>408</v>
      </c>
      <c r="J33" s="1" t="s">
        <v>400</v>
      </c>
      <c r="K33" s="1" t="s">
        <v>417</v>
      </c>
      <c r="L33" s="82" t="s">
        <v>435</v>
      </c>
      <c r="M33" s="1"/>
      <c r="N33" s="1"/>
      <c r="O33" s="1"/>
      <c r="P33" s="1"/>
    </row>
    <row r="34" spans="1:16" x14ac:dyDescent="0.35">
      <c r="A34" s="4"/>
      <c r="B34" s="63" t="s">
        <v>294</v>
      </c>
      <c r="C34" s="65">
        <v>1000</v>
      </c>
      <c r="D34" s="59">
        <v>1.5</v>
      </c>
      <c r="E34" s="58">
        <f t="shared" si="0"/>
        <v>1500</v>
      </c>
      <c r="F34" s="67" t="s">
        <v>355</v>
      </c>
      <c r="G34" s="102"/>
      <c r="H34" s="4" t="s">
        <v>356</v>
      </c>
      <c r="I34" s="83" t="s">
        <v>408</v>
      </c>
      <c r="J34" s="1" t="s">
        <v>401</v>
      </c>
      <c r="K34" s="75" t="s">
        <v>418</v>
      </c>
      <c r="L34" s="82" t="s">
        <v>426</v>
      </c>
      <c r="M34" s="1"/>
      <c r="N34" s="1"/>
      <c r="O34" s="1"/>
      <c r="P34" s="1"/>
    </row>
    <row r="35" spans="1:16" ht="26" x14ac:dyDescent="0.35">
      <c r="A35" s="4"/>
      <c r="B35" s="63" t="s">
        <v>295</v>
      </c>
      <c r="C35" s="65">
        <v>100</v>
      </c>
      <c r="D35" s="58">
        <v>4</v>
      </c>
      <c r="E35" s="58">
        <f t="shared" si="0"/>
        <v>400</v>
      </c>
      <c r="F35" s="67" t="s">
        <v>355</v>
      </c>
      <c r="G35" s="102"/>
      <c r="H35" s="4" t="s">
        <v>356</v>
      </c>
      <c r="I35" s="83" t="s">
        <v>408</v>
      </c>
      <c r="J35" s="1" t="s">
        <v>402</v>
      </c>
      <c r="K35" s="1" t="s">
        <v>417</v>
      </c>
      <c r="L35" s="80"/>
      <c r="M35" s="1"/>
      <c r="N35" s="1"/>
      <c r="O35" s="1"/>
      <c r="P35" s="1"/>
    </row>
    <row r="36" spans="1:16" ht="26" x14ac:dyDescent="0.35">
      <c r="A36" s="4"/>
      <c r="B36" s="63" t="s">
        <v>296</v>
      </c>
      <c r="C36" s="65">
        <v>10</v>
      </c>
      <c r="D36" s="58">
        <v>50</v>
      </c>
      <c r="E36" s="58">
        <f t="shared" si="0"/>
        <v>500</v>
      </c>
      <c r="F36" s="67" t="s">
        <v>355</v>
      </c>
      <c r="G36" s="102"/>
      <c r="H36" s="4" t="s">
        <v>356</v>
      </c>
      <c r="I36" s="83" t="s">
        <v>408</v>
      </c>
      <c r="J36" s="1" t="s">
        <v>402</v>
      </c>
      <c r="K36" s="1" t="s">
        <v>417</v>
      </c>
      <c r="L36" s="80"/>
      <c r="M36" s="1"/>
      <c r="N36" s="1"/>
      <c r="O36" s="1"/>
      <c r="P36" s="1"/>
    </row>
    <row r="37" spans="1:16" x14ac:dyDescent="0.35">
      <c r="A37" s="4"/>
      <c r="B37" s="63" t="s">
        <v>297</v>
      </c>
      <c r="C37" s="65" t="s">
        <v>290</v>
      </c>
      <c r="D37" s="58">
        <v>20</v>
      </c>
      <c r="E37" s="58" t="e">
        <f>C37*C38</f>
        <v>#VALUE!</v>
      </c>
      <c r="F37" s="67" t="s">
        <v>355</v>
      </c>
      <c r="G37" s="102"/>
      <c r="H37" s="4" t="s">
        <v>356</v>
      </c>
      <c r="I37" s="83" t="s">
        <v>408</v>
      </c>
      <c r="J37" s="1" t="s">
        <v>402</v>
      </c>
      <c r="K37" s="1" t="s">
        <v>417</v>
      </c>
      <c r="L37" s="80"/>
      <c r="M37" s="1"/>
      <c r="N37" s="1"/>
      <c r="O37" s="1"/>
      <c r="P37" s="1"/>
    </row>
    <row r="38" spans="1:16" x14ac:dyDescent="0.35">
      <c r="A38" s="4"/>
      <c r="B38" s="63" t="s">
        <v>298</v>
      </c>
      <c r="C38" s="65">
        <v>15</v>
      </c>
      <c r="D38" s="58">
        <v>200</v>
      </c>
      <c r="E38" s="58">
        <f t="shared" si="0"/>
        <v>3000</v>
      </c>
      <c r="F38" s="67" t="s">
        <v>355</v>
      </c>
      <c r="G38" s="102"/>
      <c r="H38" s="4" t="s">
        <v>356</v>
      </c>
      <c r="I38" s="83" t="s">
        <v>408</v>
      </c>
      <c r="J38" s="1" t="s">
        <v>402</v>
      </c>
      <c r="K38" s="1" t="s">
        <v>417</v>
      </c>
      <c r="L38" s="80"/>
      <c r="M38" s="1"/>
      <c r="N38" s="1"/>
      <c r="O38" s="1"/>
      <c r="P38" s="1"/>
    </row>
    <row r="39" spans="1:16" x14ac:dyDescent="0.35">
      <c r="A39" s="4"/>
      <c r="B39" s="63" t="s">
        <v>299</v>
      </c>
      <c r="C39" s="65">
        <v>170000</v>
      </c>
      <c r="D39" s="60">
        <v>0.15</v>
      </c>
      <c r="E39" s="58">
        <f t="shared" si="0"/>
        <v>25500</v>
      </c>
      <c r="F39" s="67" t="s">
        <v>355</v>
      </c>
      <c r="G39" s="102"/>
      <c r="H39" s="4" t="s">
        <v>356</v>
      </c>
      <c r="I39" s="83" t="s">
        <v>407</v>
      </c>
      <c r="J39" s="1" t="s">
        <v>403</v>
      </c>
      <c r="K39" s="76" t="s">
        <v>430</v>
      </c>
      <c r="L39" s="82" t="s">
        <v>434</v>
      </c>
      <c r="M39" s="1"/>
      <c r="N39" s="1"/>
      <c r="O39" s="1"/>
      <c r="P39" s="1"/>
    </row>
    <row r="40" spans="1:16" ht="21.75" customHeight="1" x14ac:dyDescent="0.35">
      <c r="A40" s="4"/>
      <c r="B40" s="63" t="s">
        <v>300</v>
      </c>
      <c r="C40" s="65">
        <v>80</v>
      </c>
      <c r="D40" s="58">
        <v>200</v>
      </c>
      <c r="E40" s="58">
        <f t="shared" si="0"/>
        <v>16000</v>
      </c>
      <c r="F40" s="67" t="s">
        <v>355</v>
      </c>
      <c r="G40" s="102"/>
      <c r="H40" s="4" t="s">
        <v>356</v>
      </c>
      <c r="I40" s="83" t="s">
        <v>408</v>
      </c>
      <c r="J40" s="1" t="s">
        <v>398</v>
      </c>
      <c r="K40" s="1" t="s">
        <v>417</v>
      </c>
      <c r="L40" s="80"/>
      <c r="M40" s="1"/>
      <c r="N40" s="1"/>
      <c r="O40" s="1"/>
      <c r="P40" s="1"/>
    </row>
    <row r="41" spans="1:16" x14ac:dyDescent="0.35">
      <c r="A41" s="4"/>
      <c r="B41" s="63" t="s">
        <v>301</v>
      </c>
      <c r="C41" s="65">
        <v>80</v>
      </c>
      <c r="D41" s="58">
        <v>100</v>
      </c>
      <c r="E41" s="58">
        <f t="shared" si="0"/>
        <v>8000</v>
      </c>
      <c r="F41" s="67" t="s">
        <v>355</v>
      </c>
      <c r="G41" s="102"/>
      <c r="H41" s="4" t="s">
        <v>356</v>
      </c>
      <c r="I41" s="83" t="s">
        <v>408</v>
      </c>
      <c r="J41" s="1" t="s">
        <v>398</v>
      </c>
      <c r="K41" s="1" t="s">
        <v>417</v>
      </c>
      <c r="L41" s="80"/>
      <c r="M41" s="1"/>
      <c r="N41" s="1"/>
      <c r="O41" s="1"/>
      <c r="P41" s="1"/>
    </row>
    <row r="42" spans="1:16" x14ac:dyDescent="0.35">
      <c r="A42" s="4"/>
      <c r="B42" s="63" t="s">
        <v>278</v>
      </c>
      <c r="C42" s="65">
        <v>300</v>
      </c>
      <c r="D42" s="58">
        <v>10</v>
      </c>
      <c r="E42" s="58">
        <f t="shared" si="0"/>
        <v>3000</v>
      </c>
      <c r="F42" s="67" t="s">
        <v>355</v>
      </c>
      <c r="G42" s="102"/>
      <c r="H42" s="4" t="s">
        <v>356</v>
      </c>
      <c r="I42" s="83" t="s">
        <v>408</v>
      </c>
      <c r="J42" s="1" t="s">
        <v>404</v>
      </c>
      <c r="K42" s="75" t="s">
        <v>418</v>
      </c>
      <c r="L42" s="82" t="s">
        <v>427</v>
      </c>
      <c r="M42" s="1"/>
      <c r="N42" s="1"/>
      <c r="O42" s="1"/>
      <c r="P42" s="1"/>
    </row>
    <row r="43" spans="1:16" x14ac:dyDescent="0.35">
      <c r="A43" s="4"/>
      <c r="B43" s="63" t="s">
        <v>279</v>
      </c>
      <c r="C43" s="65">
        <v>200</v>
      </c>
      <c r="D43" s="58">
        <v>2</v>
      </c>
      <c r="E43" s="58">
        <f t="shared" si="0"/>
        <v>400</v>
      </c>
      <c r="F43" s="67" t="s">
        <v>355</v>
      </c>
      <c r="G43" s="102"/>
      <c r="H43" s="4" t="s">
        <v>356</v>
      </c>
      <c r="I43" s="83" t="s">
        <v>408</v>
      </c>
      <c r="J43" s="1" t="s">
        <v>403</v>
      </c>
      <c r="K43" s="1" t="s">
        <v>417</v>
      </c>
      <c r="L43" s="80"/>
      <c r="M43" s="1"/>
      <c r="N43" s="1"/>
      <c r="O43" s="1"/>
      <c r="P43" s="1"/>
    </row>
    <row r="44" spans="1:16" x14ac:dyDescent="0.35">
      <c r="A44" s="4"/>
      <c r="B44" s="63" t="s">
        <v>280</v>
      </c>
      <c r="C44" s="65">
        <v>10000</v>
      </c>
      <c r="D44" s="58">
        <v>4</v>
      </c>
      <c r="E44" s="58">
        <f t="shared" si="0"/>
        <v>40000</v>
      </c>
      <c r="F44" s="67" t="s">
        <v>355</v>
      </c>
      <c r="G44" s="102"/>
      <c r="H44" s="4" t="s">
        <v>356</v>
      </c>
      <c r="I44" s="83" t="s">
        <v>408</v>
      </c>
      <c r="J44" s="1" t="s">
        <v>403</v>
      </c>
      <c r="K44" s="75" t="s">
        <v>418</v>
      </c>
      <c r="L44" s="82" t="s">
        <v>438</v>
      </c>
      <c r="M44" s="1"/>
      <c r="N44" s="1"/>
      <c r="O44" s="1"/>
      <c r="P44" s="1"/>
    </row>
    <row r="45" spans="1:16" x14ac:dyDescent="0.35">
      <c r="A45" s="4"/>
      <c r="B45" s="63" t="s">
        <v>302</v>
      </c>
      <c r="C45" s="65">
        <v>20000</v>
      </c>
      <c r="D45" s="58">
        <v>1</v>
      </c>
      <c r="E45" s="58">
        <f t="shared" si="0"/>
        <v>20000</v>
      </c>
      <c r="F45" s="67" t="s">
        <v>355</v>
      </c>
      <c r="G45" s="102"/>
      <c r="H45" s="4" t="s">
        <v>356</v>
      </c>
      <c r="I45" s="83" t="s">
        <v>408</v>
      </c>
      <c r="J45" s="1" t="s">
        <v>399</v>
      </c>
      <c r="K45" s="75" t="s">
        <v>418</v>
      </c>
      <c r="L45" s="82" t="s">
        <v>438</v>
      </c>
      <c r="M45" s="1"/>
      <c r="N45" s="1"/>
      <c r="O45" s="1"/>
      <c r="P45" s="1"/>
    </row>
    <row r="46" spans="1:16" x14ac:dyDescent="0.35">
      <c r="A46" s="4"/>
      <c r="B46" s="63" t="s">
        <v>303</v>
      </c>
      <c r="C46" s="65">
        <v>10</v>
      </c>
      <c r="D46" s="58">
        <v>1000</v>
      </c>
      <c r="E46" s="58">
        <f t="shared" si="0"/>
        <v>10000</v>
      </c>
      <c r="F46" s="67" t="s">
        <v>355</v>
      </c>
      <c r="G46" s="102"/>
      <c r="H46" s="4" t="s">
        <v>356</v>
      </c>
      <c r="I46" s="83" t="s">
        <v>408</v>
      </c>
      <c r="J46" s="1" t="s">
        <v>399</v>
      </c>
      <c r="K46" s="75" t="s">
        <v>418</v>
      </c>
      <c r="L46" s="82" t="s">
        <v>428</v>
      </c>
      <c r="M46" s="1"/>
      <c r="N46" s="1"/>
      <c r="O46" s="1"/>
      <c r="P46" s="1"/>
    </row>
    <row r="47" spans="1:16" ht="26" x14ac:dyDescent="0.35">
      <c r="A47" s="4"/>
      <c r="B47" s="63" t="s">
        <v>281</v>
      </c>
      <c r="C47" s="65">
        <v>110</v>
      </c>
      <c r="D47" s="58">
        <f>1000/80*90</f>
        <v>1125</v>
      </c>
      <c r="E47" s="58">
        <f t="shared" si="0"/>
        <v>123750</v>
      </c>
      <c r="F47" s="67" t="s">
        <v>355</v>
      </c>
      <c r="G47" s="102"/>
      <c r="H47" s="4" t="s">
        <v>356</v>
      </c>
      <c r="I47" s="83" t="s">
        <v>408</v>
      </c>
      <c r="J47" s="1" t="s">
        <v>399</v>
      </c>
      <c r="K47" s="75" t="s">
        <v>418</v>
      </c>
      <c r="L47" s="82" t="s">
        <v>429</v>
      </c>
      <c r="M47" s="1"/>
      <c r="N47" s="1"/>
      <c r="O47" s="1"/>
      <c r="P47" s="1"/>
    </row>
    <row r="48" spans="1:16" ht="26" x14ac:dyDescent="0.35">
      <c r="A48" s="4"/>
      <c r="B48" s="63" t="s">
        <v>304</v>
      </c>
      <c r="C48" s="66">
        <v>5</v>
      </c>
      <c r="D48" s="61">
        <f>300000/80</f>
        <v>3750</v>
      </c>
      <c r="E48" s="58">
        <f t="shared" si="0"/>
        <v>18750</v>
      </c>
      <c r="F48" s="67" t="s">
        <v>355</v>
      </c>
      <c r="G48" s="102"/>
      <c r="H48" s="4" t="s">
        <v>356</v>
      </c>
      <c r="I48" s="83" t="s">
        <v>408</v>
      </c>
      <c r="J48" s="1" t="s">
        <v>405</v>
      </c>
      <c r="K48" s="76" t="s">
        <v>430</v>
      </c>
      <c r="L48" s="82" t="s">
        <v>431</v>
      </c>
      <c r="M48" s="1"/>
      <c r="N48" s="1"/>
      <c r="O48" s="1"/>
      <c r="P48" s="1"/>
    </row>
    <row r="49" spans="1:16" ht="26" x14ac:dyDescent="0.35">
      <c r="A49" s="4"/>
      <c r="B49" s="63" t="s">
        <v>282</v>
      </c>
      <c r="C49" s="65">
        <v>500</v>
      </c>
      <c r="D49" s="58">
        <v>10</v>
      </c>
      <c r="E49" s="58">
        <f t="shared" si="0"/>
        <v>5000</v>
      </c>
      <c r="F49" s="67" t="s">
        <v>355</v>
      </c>
      <c r="G49" s="102"/>
      <c r="H49" s="4" t="s">
        <v>356</v>
      </c>
      <c r="I49" s="83" t="s">
        <v>408</v>
      </c>
      <c r="J49" s="1" t="s">
        <v>404</v>
      </c>
      <c r="K49" s="75" t="s">
        <v>418</v>
      </c>
      <c r="L49" s="82" t="s">
        <v>439</v>
      </c>
      <c r="M49" s="1"/>
      <c r="N49" s="1"/>
      <c r="O49" s="1"/>
      <c r="P49" s="1"/>
    </row>
    <row r="50" spans="1:16" x14ac:dyDescent="0.35">
      <c r="A50" s="4"/>
      <c r="B50" s="63" t="s">
        <v>305</v>
      </c>
      <c r="C50" s="65">
        <v>4</v>
      </c>
      <c r="D50" s="58">
        <f>50*90</f>
        <v>4500</v>
      </c>
      <c r="E50" s="58">
        <f t="shared" si="0"/>
        <v>18000</v>
      </c>
      <c r="F50" s="67" t="s">
        <v>355</v>
      </c>
      <c r="G50" s="102"/>
      <c r="H50" s="4" t="s">
        <v>356</v>
      </c>
      <c r="I50" s="83" t="s">
        <v>408</v>
      </c>
      <c r="J50" s="1" t="s">
        <v>406</v>
      </c>
      <c r="K50" s="75" t="s">
        <v>418</v>
      </c>
      <c r="L50" s="82" t="s">
        <v>433</v>
      </c>
      <c r="M50" s="1"/>
      <c r="N50" s="1"/>
      <c r="O50" s="1"/>
      <c r="P50" s="1"/>
    </row>
    <row r="51" spans="1:16" x14ac:dyDescent="0.35">
      <c r="A51" s="4"/>
      <c r="B51" s="63" t="s">
        <v>306</v>
      </c>
      <c r="C51" s="65">
        <v>10</v>
      </c>
      <c r="D51" s="58">
        <f>100*90</f>
        <v>9000</v>
      </c>
      <c r="E51" s="58">
        <f t="shared" si="0"/>
        <v>90000</v>
      </c>
      <c r="F51" s="67" t="s">
        <v>355</v>
      </c>
      <c r="G51" s="102"/>
      <c r="H51" s="4" t="s">
        <v>356</v>
      </c>
      <c r="I51" s="83" t="s">
        <v>408</v>
      </c>
      <c r="J51" s="1" t="s">
        <v>406</v>
      </c>
      <c r="K51" s="75" t="s">
        <v>418</v>
      </c>
      <c r="L51" s="82" t="s">
        <v>433</v>
      </c>
      <c r="M51" s="1"/>
      <c r="N51" s="1"/>
      <c r="O51" s="1"/>
      <c r="P51" s="1"/>
    </row>
    <row r="52" spans="1:16" ht="26" x14ac:dyDescent="0.35">
      <c r="A52" s="4"/>
      <c r="B52" s="63" t="s">
        <v>283</v>
      </c>
      <c r="C52" s="65">
        <v>300</v>
      </c>
      <c r="D52" s="58">
        <v>50</v>
      </c>
      <c r="E52" s="58">
        <f t="shared" si="0"/>
        <v>15000</v>
      </c>
      <c r="F52" s="67" t="s">
        <v>355</v>
      </c>
      <c r="G52" s="102"/>
      <c r="H52" s="4" t="s">
        <v>356</v>
      </c>
      <c r="I52" s="83" t="s">
        <v>408</v>
      </c>
      <c r="J52" s="1" t="s">
        <v>399</v>
      </c>
      <c r="K52" s="75" t="s">
        <v>418</v>
      </c>
      <c r="L52" s="82"/>
      <c r="M52" s="1"/>
      <c r="N52" s="1"/>
      <c r="O52" s="1"/>
      <c r="P52" s="1"/>
    </row>
    <row r="53" spans="1:16" ht="26.5" x14ac:dyDescent="0.35">
      <c r="A53" s="4"/>
      <c r="B53" s="64" t="s">
        <v>307</v>
      </c>
      <c r="C53" s="65">
        <v>50000</v>
      </c>
      <c r="D53" s="58">
        <v>1</v>
      </c>
      <c r="E53" s="58">
        <f t="shared" si="0"/>
        <v>50000</v>
      </c>
      <c r="F53" s="67" t="s">
        <v>355</v>
      </c>
      <c r="G53" s="103"/>
      <c r="H53" s="4" t="s">
        <v>356</v>
      </c>
      <c r="I53" s="83" t="s">
        <v>408</v>
      </c>
      <c r="J53" s="1" t="s">
        <v>399</v>
      </c>
      <c r="K53" s="75" t="s">
        <v>418</v>
      </c>
      <c r="L53" s="82" t="s">
        <v>433</v>
      </c>
      <c r="M53" s="1"/>
      <c r="N53" s="1"/>
      <c r="O53" s="1"/>
      <c r="P53" s="1"/>
    </row>
    <row r="54" spans="1:16" x14ac:dyDescent="0.35">
      <c r="A54" s="4"/>
      <c r="B54" s="62" t="s">
        <v>284</v>
      </c>
      <c r="C54" s="58">
        <v>100</v>
      </c>
      <c r="D54" s="58">
        <v>7.8</v>
      </c>
      <c r="E54" s="58">
        <f t="shared" si="0"/>
        <v>780</v>
      </c>
      <c r="F54" s="67" t="s">
        <v>355</v>
      </c>
      <c r="G54" s="4"/>
      <c r="H54" s="4" t="s">
        <v>356</v>
      </c>
      <c r="I54" s="83" t="s">
        <v>408</v>
      </c>
      <c r="J54" s="1" t="s">
        <v>403</v>
      </c>
      <c r="K54" s="1" t="s">
        <v>417</v>
      </c>
      <c r="L54" s="80"/>
      <c r="M54" s="1"/>
      <c r="N54" s="1"/>
      <c r="O54" s="1"/>
      <c r="P54" s="1"/>
    </row>
    <row r="55" spans="1:16" x14ac:dyDescent="0.35">
      <c r="A55" s="4"/>
      <c r="B55" s="62" t="s">
        <v>285</v>
      </c>
      <c r="C55" s="58">
        <v>10</v>
      </c>
      <c r="D55" s="58">
        <v>6</v>
      </c>
      <c r="E55" s="58">
        <f t="shared" si="0"/>
        <v>60</v>
      </c>
      <c r="F55" s="67" t="s">
        <v>355</v>
      </c>
      <c r="G55" s="4"/>
      <c r="H55" s="4" t="s">
        <v>356</v>
      </c>
      <c r="I55" s="83" t="s">
        <v>408</v>
      </c>
      <c r="J55" s="1" t="s">
        <v>402</v>
      </c>
      <c r="K55" s="1" t="s">
        <v>417</v>
      </c>
      <c r="L55" s="80"/>
      <c r="M55" s="1"/>
      <c r="N55" s="1"/>
      <c r="O55" s="1"/>
      <c r="P55" s="1"/>
    </row>
    <row r="56" spans="1:16" x14ac:dyDescent="0.35">
      <c r="A56" s="4"/>
      <c r="B56" s="62" t="s">
        <v>286</v>
      </c>
      <c r="C56" s="58">
        <v>200</v>
      </c>
      <c r="D56" s="58">
        <v>17</v>
      </c>
      <c r="E56" s="58">
        <f t="shared" si="0"/>
        <v>3400</v>
      </c>
      <c r="F56" s="67" t="s">
        <v>355</v>
      </c>
      <c r="G56" s="4"/>
      <c r="H56" s="4" t="s">
        <v>356</v>
      </c>
      <c r="I56" s="83" t="s">
        <v>408</v>
      </c>
      <c r="J56" s="1" t="s">
        <v>398</v>
      </c>
      <c r="K56" s="1" t="s">
        <v>417</v>
      </c>
      <c r="L56" s="80"/>
      <c r="M56" s="1"/>
      <c r="N56" s="1"/>
      <c r="O56" s="1"/>
      <c r="P56" s="1"/>
    </row>
    <row r="57" spans="1:16" x14ac:dyDescent="0.35">
      <c r="A57" s="4"/>
      <c r="B57" s="62" t="s">
        <v>287</v>
      </c>
      <c r="C57" s="58">
        <v>50000</v>
      </c>
      <c r="D57" s="60">
        <v>0.05</v>
      </c>
      <c r="E57" s="58">
        <f t="shared" si="0"/>
        <v>2500</v>
      </c>
      <c r="F57" s="67" t="s">
        <v>355</v>
      </c>
      <c r="G57" s="4"/>
      <c r="H57" s="4" t="s">
        <v>356</v>
      </c>
      <c r="I57" s="83" t="s">
        <v>410</v>
      </c>
      <c r="J57" s="1" t="s">
        <v>403</v>
      </c>
      <c r="K57" s="1" t="s">
        <v>417</v>
      </c>
      <c r="L57" s="80"/>
      <c r="M57" s="1"/>
      <c r="N57" s="1"/>
      <c r="O57" s="1"/>
      <c r="P57" s="1"/>
    </row>
    <row r="58" spans="1:16" x14ac:dyDescent="0.35">
      <c r="A58" s="4"/>
      <c r="B58" s="62" t="s">
        <v>288</v>
      </c>
      <c r="C58" s="58">
        <v>50</v>
      </c>
      <c r="D58" s="58">
        <v>3</v>
      </c>
      <c r="E58" s="58">
        <f t="shared" si="0"/>
        <v>150</v>
      </c>
      <c r="F58" s="67" t="s">
        <v>355</v>
      </c>
      <c r="G58" s="4"/>
      <c r="H58" s="4" t="s">
        <v>356</v>
      </c>
      <c r="I58" s="83" t="s">
        <v>408</v>
      </c>
      <c r="J58" s="1" t="s">
        <v>403</v>
      </c>
      <c r="K58" s="1" t="s">
        <v>417</v>
      </c>
      <c r="L58" s="80"/>
      <c r="M58" s="1"/>
      <c r="N58" s="1"/>
      <c r="O58" s="1"/>
      <c r="P58" s="1"/>
    </row>
    <row r="59" spans="1:16" x14ac:dyDescent="0.35">
      <c r="A59" s="4"/>
      <c r="B59" s="70" t="s">
        <v>289</v>
      </c>
      <c r="C59" s="58">
        <v>50</v>
      </c>
      <c r="D59" s="58">
        <v>3</v>
      </c>
      <c r="E59" s="58">
        <f t="shared" si="0"/>
        <v>150</v>
      </c>
      <c r="F59" s="67" t="s">
        <v>355</v>
      </c>
      <c r="G59" s="4"/>
      <c r="H59" s="4" t="s">
        <v>356</v>
      </c>
      <c r="I59" s="83" t="s">
        <v>408</v>
      </c>
      <c r="J59" s="1" t="s">
        <v>403</v>
      </c>
      <c r="K59" s="1" t="s">
        <v>417</v>
      </c>
      <c r="L59" s="80"/>
      <c r="M59" s="1"/>
      <c r="N59" s="1"/>
      <c r="O59" s="1"/>
      <c r="P59" s="1"/>
    </row>
    <row r="60" spans="1:16" x14ac:dyDescent="0.35">
      <c r="A60" s="4"/>
      <c r="B60" s="62" t="s">
        <v>308</v>
      </c>
      <c r="C60" s="58">
        <v>50</v>
      </c>
      <c r="D60" s="58">
        <v>3</v>
      </c>
      <c r="E60" s="58">
        <f t="shared" si="0"/>
        <v>150</v>
      </c>
      <c r="F60" s="67" t="s">
        <v>355</v>
      </c>
      <c r="G60" s="4"/>
      <c r="H60" s="4" t="s">
        <v>356</v>
      </c>
      <c r="I60" s="83" t="s">
        <v>408</v>
      </c>
      <c r="J60" s="1" t="s">
        <v>402</v>
      </c>
      <c r="K60" s="1" t="s">
        <v>417</v>
      </c>
      <c r="L60" s="80"/>
      <c r="M60" s="1"/>
      <c r="N60" s="1"/>
      <c r="O60" s="1"/>
      <c r="P60" s="1"/>
    </row>
    <row r="61" spans="1:16" x14ac:dyDescent="0.35">
      <c r="A61" s="4"/>
      <c r="B61" s="62" t="s">
        <v>309</v>
      </c>
      <c r="C61" s="58">
        <v>10</v>
      </c>
      <c r="D61" s="58">
        <v>12</v>
      </c>
      <c r="E61" s="58">
        <f t="shared" si="0"/>
        <v>120</v>
      </c>
      <c r="F61" s="67" t="s">
        <v>355</v>
      </c>
      <c r="G61" s="4"/>
      <c r="H61" s="4" t="s">
        <v>356</v>
      </c>
      <c r="I61" s="83" t="s">
        <v>408</v>
      </c>
      <c r="J61" s="1" t="s">
        <v>402</v>
      </c>
      <c r="K61" s="1" t="s">
        <v>417</v>
      </c>
      <c r="L61" s="80"/>
      <c r="M61" s="1"/>
      <c r="N61" s="1"/>
      <c r="O61" s="1"/>
      <c r="P61" s="1"/>
    </row>
    <row r="62" spans="1:16" ht="26.5" x14ac:dyDescent="0.35">
      <c r="A62" s="4"/>
      <c r="B62" s="62" t="s">
        <v>310</v>
      </c>
      <c r="C62" s="58">
        <v>100</v>
      </c>
      <c r="D62" s="58">
        <v>2</v>
      </c>
      <c r="E62" s="58">
        <f t="shared" si="0"/>
        <v>200</v>
      </c>
      <c r="F62" s="67" t="s">
        <v>355</v>
      </c>
      <c r="G62" s="4"/>
      <c r="H62" s="4" t="s">
        <v>356</v>
      </c>
      <c r="I62" s="83" t="s">
        <v>408</v>
      </c>
      <c r="J62" s="1" t="s">
        <v>403</v>
      </c>
      <c r="K62" s="1" t="s">
        <v>417</v>
      </c>
      <c r="L62" s="80"/>
      <c r="M62" s="1"/>
      <c r="N62" s="1"/>
      <c r="O62" s="1"/>
      <c r="P62" s="1"/>
    </row>
    <row r="63" spans="1:16" ht="26.5" x14ac:dyDescent="0.35">
      <c r="A63" s="4"/>
      <c r="B63" s="62" t="s">
        <v>311</v>
      </c>
      <c r="C63" s="58">
        <v>50</v>
      </c>
      <c r="D63" s="58">
        <v>5</v>
      </c>
      <c r="E63" s="58">
        <f t="shared" si="0"/>
        <v>250</v>
      </c>
      <c r="F63" s="67" t="s">
        <v>355</v>
      </c>
      <c r="G63" s="4"/>
      <c r="H63" s="4" t="s">
        <v>356</v>
      </c>
      <c r="I63" s="83" t="s">
        <v>408</v>
      </c>
      <c r="J63" s="1" t="s">
        <v>399</v>
      </c>
      <c r="K63" s="1" t="s">
        <v>417</v>
      </c>
      <c r="L63" s="80"/>
      <c r="M63" s="1"/>
      <c r="N63" s="1"/>
      <c r="O63" s="1"/>
      <c r="P63" s="1"/>
    </row>
    <row r="64" spans="1:16" ht="26.5" x14ac:dyDescent="0.35">
      <c r="A64" s="4"/>
      <c r="B64" s="62" t="s">
        <v>312</v>
      </c>
      <c r="C64" s="58">
        <v>100</v>
      </c>
      <c r="D64" s="58">
        <v>15</v>
      </c>
      <c r="E64" s="58">
        <f t="shared" si="0"/>
        <v>1500</v>
      </c>
      <c r="F64" s="67" t="s">
        <v>355</v>
      </c>
      <c r="G64" s="4"/>
      <c r="H64" s="4" t="s">
        <v>356</v>
      </c>
      <c r="I64" s="83" t="s">
        <v>408</v>
      </c>
      <c r="J64" s="1" t="s">
        <v>403</v>
      </c>
      <c r="K64" s="1" t="s">
        <v>417</v>
      </c>
      <c r="L64" s="80"/>
      <c r="M64" s="1"/>
      <c r="N64" s="1"/>
      <c r="O64" s="1"/>
      <c r="P64" s="1"/>
    </row>
    <row r="65" spans="1:16" x14ac:dyDescent="0.35">
      <c r="A65" s="4"/>
      <c r="B65" s="62" t="s">
        <v>313</v>
      </c>
      <c r="C65" s="58">
        <v>350</v>
      </c>
      <c r="D65" s="58">
        <v>3</v>
      </c>
      <c r="E65" s="58">
        <f t="shared" si="0"/>
        <v>1050</v>
      </c>
      <c r="F65" s="67" t="s">
        <v>355</v>
      </c>
      <c r="G65" s="4"/>
      <c r="H65" s="4" t="s">
        <v>356</v>
      </c>
      <c r="I65" s="83" t="s">
        <v>408</v>
      </c>
      <c r="J65" s="1" t="s">
        <v>403</v>
      </c>
      <c r="K65" s="1" t="s">
        <v>417</v>
      </c>
      <c r="L65" s="80"/>
      <c r="M65" s="1"/>
      <c r="N65" s="1"/>
      <c r="O65" s="1"/>
      <c r="P65" s="1"/>
    </row>
    <row r="66" spans="1:16" x14ac:dyDescent="0.35">
      <c r="A66" s="4"/>
      <c r="B66" s="62" t="s">
        <v>314</v>
      </c>
      <c r="C66" s="58">
        <v>20</v>
      </c>
      <c r="D66" s="58">
        <v>5</v>
      </c>
      <c r="E66" s="58">
        <f t="shared" si="0"/>
        <v>100</v>
      </c>
      <c r="F66" s="67" t="s">
        <v>355</v>
      </c>
      <c r="G66" s="4"/>
      <c r="H66" s="4" t="s">
        <v>356</v>
      </c>
      <c r="I66" s="83" t="s">
        <v>408</v>
      </c>
      <c r="J66" s="1" t="s">
        <v>403</v>
      </c>
      <c r="K66" s="1" t="s">
        <v>417</v>
      </c>
      <c r="L66" s="80"/>
      <c r="M66" s="1"/>
      <c r="N66" s="1"/>
      <c r="O66" s="1"/>
      <c r="P66" s="1"/>
    </row>
    <row r="67" spans="1:16" ht="26.5" x14ac:dyDescent="0.35">
      <c r="A67" s="4"/>
      <c r="B67" s="62" t="s">
        <v>315</v>
      </c>
      <c r="C67" s="58">
        <v>60</v>
      </c>
      <c r="D67" s="58">
        <v>5</v>
      </c>
      <c r="E67" s="58">
        <f t="shared" si="0"/>
        <v>300</v>
      </c>
      <c r="F67" s="67" t="s">
        <v>355</v>
      </c>
      <c r="G67" s="4"/>
      <c r="H67" s="4" t="s">
        <v>356</v>
      </c>
      <c r="I67" s="83" t="s">
        <v>408</v>
      </c>
      <c r="J67" s="1" t="s">
        <v>403</v>
      </c>
      <c r="K67" s="1" t="s">
        <v>417</v>
      </c>
      <c r="L67" s="80"/>
      <c r="M67" s="1"/>
      <c r="N67" s="1"/>
      <c r="O67" s="1"/>
      <c r="P67" s="1"/>
    </row>
    <row r="68" spans="1:16" x14ac:dyDescent="0.35">
      <c r="A68" s="4"/>
      <c r="B68" s="62" t="s">
        <v>316</v>
      </c>
      <c r="C68" s="58">
        <v>10</v>
      </c>
      <c r="D68" s="58">
        <v>10</v>
      </c>
      <c r="E68" s="58">
        <f t="shared" si="0"/>
        <v>100</v>
      </c>
      <c r="F68" s="67" t="s">
        <v>355</v>
      </c>
      <c r="G68" s="4"/>
      <c r="H68" s="4" t="s">
        <v>356</v>
      </c>
      <c r="I68" s="83" t="s">
        <v>408</v>
      </c>
      <c r="J68" s="1" t="s">
        <v>403</v>
      </c>
      <c r="K68" s="1" t="s">
        <v>417</v>
      </c>
      <c r="L68" s="80"/>
      <c r="M68" s="1"/>
      <c r="N68" s="1"/>
      <c r="O68" s="1"/>
      <c r="P68" s="1"/>
    </row>
    <row r="69" spans="1:16" ht="26.5" x14ac:dyDescent="0.35">
      <c r="A69" s="4"/>
      <c r="B69" s="62" t="s">
        <v>317</v>
      </c>
      <c r="C69" s="58">
        <v>8</v>
      </c>
      <c r="D69" s="58">
        <v>50</v>
      </c>
      <c r="E69" s="58">
        <f t="shared" si="0"/>
        <v>400</v>
      </c>
      <c r="F69" s="67" t="s">
        <v>355</v>
      </c>
      <c r="G69" s="4"/>
      <c r="H69" s="4" t="s">
        <v>356</v>
      </c>
      <c r="I69" s="83" t="s">
        <v>408</v>
      </c>
      <c r="J69" s="1" t="s">
        <v>402</v>
      </c>
      <c r="K69" s="1" t="s">
        <v>417</v>
      </c>
      <c r="L69" s="80"/>
      <c r="M69" s="1"/>
      <c r="N69" s="1"/>
      <c r="O69" s="1"/>
      <c r="P69" s="1"/>
    </row>
    <row r="70" spans="1:16" ht="26.5" x14ac:dyDescent="0.35">
      <c r="A70" s="4"/>
      <c r="B70" s="62" t="s">
        <v>318</v>
      </c>
      <c r="C70" s="58">
        <v>20</v>
      </c>
      <c r="D70" s="58">
        <v>30</v>
      </c>
      <c r="E70" s="58">
        <f t="shared" si="0"/>
        <v>600</v>
      </c>
      <c r="F70" s="67" t="s">
        <v>355</v>
      </c>
      <c r="G70" s="4"/>
      <c r="H70" s="4" t="s">
        <v>356</v>
      </c>
      <c r="I70" s="83" t="s">
        <v>408</v>
      </c>
      <c r="J70" s="1" t="s">
        <v>403</v>
      </c>
      <c r="K70" s="1" t="s">
        <v>419</v>
      </c>
      <c r="L70" s="80"/>
      <c r="M70" s="1"/>
      <c r="N70" s="1"/>
      <c r="O70" s="1"/>
      <c r="P70" s="1"/>
    </row>
    <row r="71" spans="1:16" ht="39.5" x14ac:dyDescent="0.35">
      <c r="A71" s="4"/>
      <c r="B71" s="62" t="s">
        <v>319</v>
      </c>
      <c r="C71" s="58">
        <v>1000</v>
      </c>
      <c r="D71" s="58">
        <v>20</v>
      </c>
      <c r="E71" s="58">
        <f t="shared" si="0"/>
        <v>20000</v>
      </c>
      <c r="F71" s="67" t="s">
        <v>355</v>
      </c>
      <c r="G71" s="4"/>
      <c r="H71" s="4" t="s">
        <v>356</v>
      </c>
      <c r="I71" s="83" t="s">
        <v>408</v>
      </c>
      <c r="J71" s="1" t="s">
        <v>403</v>
      </c>
      <c r="K71" s="75" t="s">
        <v>420</v>
      </c>
      <c r="L71" s="82" t="s">
        <v>436</v>
      </c>
      <c r="M71" s="1"/>
      <c r="N71" s="1"/>
      <c r="O71" s="1"/>
      <c r="P71" s="1"/>
    </row>
    <row r="72" spans="1:16" ht="26.5" x14ac:dyDescent="0.35">
      <c r="A72" s="4"/>
      <c r="B72" s="62" t="s">
        <v>320</v>
      </c>
      <c r="C72" s="58">
        <v>6</v>
      </c>
      <c r="D72" s="58">
        <v>60</v>
      </c>
      <c r="E72" s="58">
        <f t="shared" si="0"/>
        <v>360</v>
      </c>
      <c r="F72" s="67" t="s">
        <v>355</v>
      </c>
      <c r="G72" s="4"/>
      <c r="H72" s="4" t="s">
        <v>356</v>
      </c>
      <c r="I72" s="83" t="s">
        <v>408</v>
      </c>
      <c r="J72" s="1" t="s">
        <v>398</v>
      </c>
      <c r="K72" s="1" t="s">
        <v>417</v>
      </c>
      <c r="L72" s="80"/>
      <c r="M72" s="1"/>
      <c r="N72" s="1"/>
      <c r="O72" s="1"/>
      <c r="P72" s="1"/>
    </row>
    <row r="73" spans="1:16" ht="26.5" x14ac:dyDescent="0.35">
      <c r="A73" s="4"/>
      <c r="B73" s="62" t="s">
        <v>409</v>
      </c>
      <c r="C73" s="58">
        <v>10</v>
      </c>
      <c r="D73" s="58">
        <v>180</v>
      </c>
      <c r="E73" s="58">
        <f t="shared" si="0"/>
        <v>1800</v>
      </c>
      <c r="F73" s="67" t="s">
        <v>355</v>
      </c>
      <c r="G73" s="4"/>
      <c r="H73" s="4" t="s">
        <v>356</v>
      </c>
      <c r="I73" s="83" t="s">
        <v>408</v>
      </c>
      <c r="J73" s="1" t="s">
        <v>399</v>
      </c>
      <c r="K73" s="84" t="s">
        <v>418</v>
      </c>
      <c r="L73" s="80"/>
      <c r="M73" s="1"/>
      <c r="N73" s="1"/>
      <c r="O73" s="1"/>
      <c r="P73" s="1"/>
    </row>
    <row r="74" spans="1:16" ht="26.5" x14ac:dyDescent="0.35">
      <c r="A74" s="4"/>
      <c r="B74" s="62" t="s">
        <v>321</v>
      </c>
      <c r="C74" s="58">
        <v>120</v>
      </c>
      <c r="D74" s="58">
        <v>4</v>
      </c>
      <c r="E74" s="58">
        <f t="shared" si="0"/>
        <v>480</v>
      </c>
      <c r="F74" s="67" t="s">
        <v>355</v>
      </c>
      <c r="G74" s="4"/>
      <c r="H74" s="4" t="s">
        <v>356</v>
      </c>
      <c r="I74" s="83" t="s">
        <v>408</v>
      </c>
      <c r="J74" s="1" t="s">
        <v>403</v>
      </c>
      <c r="K74" s="1" t="s">
        <v>417</v>
      </c>
      <c r="L74" s="80"/>
      <c r="M74" s="1"/>
      <c r="N74" s="1"/>
      <c r="O74" s="1"/>
      <c r="P74" s="1"/>
    </row>
    <row r="75" spans="1:16" x14ac:dyDescent="0.35">
      <c r="A75" s="4"/>
      <c r="B75" s="62" t="s">
        <v>322</v>
      </c>
      <c r="C75" s="58">
        <v>200</v>
      </c>
      <c r="D75" s="58">
        <v>0.5</v>
      </c>
      <c r="E75" s="58">
        <f t="shared" si="0"/>
        <v>100</v>
      </c>
      <c r="F75" s="67" t="s">
        <v>355</v>
      </c>
      <c r="G75" s="4"/>
      <c r="H75" s="4" t="s">
        <v>356</v>
      </c>
      <c r="I75" s="83" t="s">
        <v>408</v>
      </c>
      <c r="J75" s="1" t="s">
        <v>403</v>
      </c>
      <c r="K75" s="1" t="s">
        <v>417</v>
      </c>
      <c r="L75" s="80"/>
      <c r="M75" s="1"/>
      <c r="N75" s="1"/>
      <c r="O75" s="1"/>
      <c r="P75" s="1"/>
    </row>
    <row r="76" spans="1:16" ht="26.5" x14ac:dyDescent="0.35">
      <c r="A76" s="4"/>
      <c r="B76" s="62" t="s">
        <v>323</v>
      </c>
      <c r="C76" s="58">
        <v>100</v>
      </c>
      <c r="D76" s="58">
        <v>3</v>
      </c>
      <c r="E76" s="58">
        <f t="shared" si="0"/>
        <v>300</v>
      </c>
      <c r="F76" s="67" t="s">
        <v>355</v>
      </c>
      <c r="G76" s="4"/>
      <c r="H76" s="4" t="s">
        <v>356</v>
      </c>
      <c r="I76" s="83" t="s">
        <v>408</v>
      </c>
      <c r="J76" s="1" t="s">
        <v>402</v>
      </c>
      <c r="K76" s="1" t="s">
        <v>417</v>
      </c>
      <c r="L76" s="80"/>
      <c r="M76" s="1"/>
      <c r="N76" s="1"/>
      <c r="O76" s="1"/>
      <c r="P76" s="1"/>
    </row>
    <row r="77" spans="1:16" ht="26.5" x14ac:dyDescent="0.35">
      <c r="A77" s="4"/>
      <c r="B77" s="62" t="s">
        <v>324</v>
      </c>
      <c r="C77" s="58">
        <v>5</v>
      </c>
      <c r="D77" s="58">
        <v>10</v>
      </c>
      <c r="E77" s="58">
        <f t="shared" si="0"/>
        <v>50</v>
      </c>
      <c r="F77" s="67" t="s">
        <v>355</v>
      </c>
      <c r="G77" s="4"/>
      <c r="H77" s="4" t="s">
        <v>356</v>
      </c>
      <c r="I77" s="83" t="s">
        <v>408</v>
      </c>
      <c r="J77" s="1" t="s">
        <v>403</v>
      </c>
      <c r="K77" s="1" t="s">
        <v>417</v>
      </c>
      <c r="L77" s="80"/>
      <c r="M77" s="1"/>
      <c r="N77" s="1"/>
      <c r="O77" s="1"/>
      <c r="P77" s="1"/>
    </row>
    <row r="78" spans="1:16" x14ac:dyDescent="0.35">
      <c r="A78" s="4"/>
      <c r="B78" s="62" t="s">
        <v>325</v>
      </c>
      <c r="C78" s="58">
        <v>5</v>
      </c>
      <c r="D78" s="58">
        <v>15</v>
      </c>
      <c r="E78" s="58">
        <f t="shared" si="0"/>
        <v>75</v>
      </c>
      <c r="F78" s="67" t="s">
        <v>355</v>
      </c>
      <c r="G78" s="4"/>
      <c r="H78" s="4" t="s">
        <v>356</v>
      </c>
      <c r="I78" s="83" t="s">
        <v>408</v>
      </c>
      <c r="J78" s="1" t="s">
        <v>403</v>
      </c>
      <c r="K78" s="1" t="s">
        <v>417</v>
      </c>
      <c r="L78" s="80"/>
      <c r="M78" s="1"/>
      <c r="N78" s="1"/>
      <c r="O78" s="1"/>
      <c r="P78" s="1"/>
    </row>
    <row r="79" spans="1:16" ht="39.5" x14ac:dyDescent="0.35">
      <c r="A79" s="4"/>
      <c r="B79" s="62" t="s">
        <v>326</v>
      </c>
      <c r="C79" s="58">
        <v>10</v>
      </c>
      <c r="D79" s="58">
        <v>8</v>
      </c>
      <c r="E79" s="58">
        <f t="shared" si="0"/>
        <v>80</v>
      </c>
      <c r="F79" s="67" t="s">
        <v>355</v>
      </c>
      <c r="G79" s="4"/>
      <c r="H79" s="4" t="s">
        <v>356</v>
      </c>
      <c r="I79" s="83" t="s">
        <v>408</v>
      </c>
      <c r="J79" s="1" t="s">
        <v>403</v>
      </c>
      <c r="K79" s="1" t="s">
        <v>417</v>
      </c>
      <c r="L79" s="80"/>
      <c r="M79" s="1"/>
      <c r="N79" s="1"/>
      <c r="O79" s="1"/>
      <c r="P79" s="1"/>
    </row>
    <row r="80" spans="1:16" x14ac:dyDescent="0.35">
      <c r="A80" s="4"/>
      <c r="B80" s="62" t="s">
        <v>327</v>
      </c>
      <c r="C80" s="58">
        <v>6</v>
      </c>
      <c r="D80" s="58">
        <v>1</v>
      </c>
      <c r="E80" s="58">
        <f t="shared" si="0"/>
        <v>6</v>
      </c>
      <c r="F80" s="67" t="s">
        <v>355</v>
      </c>
      <c r="G80" s="4"/>
      <c r="H80" s="4" t="s">
        <v>356</v>
      </c>
      <c r="I80" s="83" t="s">
        <v>408</v>
      </c>
      <c r="J80" s="1" t="s">
        <v>403</v>
      </c>
      <c r="K80" s="1" t="s">
        <v>417</v>
      </c>
      <c r="L80" s="80"/>
      <c r="M80" s="1"/>
      <c r="N80" s="1"/>
      <c r="O80" s="1"/>
      <c r="P80" s="1"/>
    </row>
    <row r="81" spans="1:16" x14ac:dyDescent="0.35">
      <c r="A81" s="4"/>
      <c r="B81" s="62" t="s">
        <v>328</v>
      </c>
      <c r="C81" s="58">
        <v>10</v>
      </c>
      <c r="D81" s="58">
        <v>5</v>
      </c>
      <c r="E81" s="58">
        <f t="shared" si="0"/>
        <v>50</v>
      </c>
      <c r="F81" s="67" t="s">
        <v>355</v>
      </c>
      <c r="G81" s="4"/>
      <c r="H81" s="4" t="s">
        <v>356</v>
      </c>
      <c r="I81" s="83" t="s">
        <v>408</v>
      </c>
      <c r="J81" s="1" t="s">
        <v>403</v>
      </c>
      <c r="K81" s="1" t="s">
        <v>417</v>
      </c>
      <c r="L81" s="80"/>
      <c r="M81" s="1"/>
      <c r="N81" s="1"/>
      <c r="O81" s="1"/>
      <c r="P81" s="1"/>
    </row>
    <row r="82" spans="1:16" ht="26.5" x14ac:dyDescent="0.35">
      <c r="A82" s="4"/>
      <c r="B82" s="62" t="s">
        <v>329</v>
      </c>
      <c r="C82" s="58">
        <v>30</v>
      </c>
      <c r="D82" s="58">
        <v>1</v>
      </c>
      <c r="E82" s="58">
        <f t="shared" si="0"/>
        <v>30</v>
      </c>
      <c r="F82" s="67" t="s">
        <v>355</v>
      </c>
      <c r="G82" s="4"/>
      <c r="H82" s="4" t="s">
        <v>356</v>
      </c>
      <c r="I82" s="83" t="s">
        <v>408</v>
      </c>
      <c r="J82" s="1" t="s">
        <v>403</v>
      </c>
      <c r="K82" s="1" t="s">
        <v>417</v>
      </c>
      <c r="L82" s="80"/>
      <c r="M82" s="1"/>
      <c r="N82" s="1"/>
      <c r="O82" s="1"/>
      <c r="P82" s="1"/>
    </row>
    <row r="83" spans="1:16" x14ac:dyDescent="0.35">
      <c r="A83" s="4"/>
      <c r="B83" s="62" t="s">
        <v>330</v>
      </c>
      <c r="C83" s="58">
        <v>70</v>
      </c>
      <c r="D83" s="58">
        <v>1</v>
      </c>
      <c r="E83" s="58">
        <f t="shared" si="0"/>
        <v>70</v>
      </c>
      <c r="F83" s="67" t="s">
        <v>355</v>
      </c>
      <c r="G83" s="4"/>
      <c r="H83" s="4" t="s">
        <v>356</v>
      </c>
      <c r="I83" s="83" t="s">
        <v>408</v>
      </c>
      <c r="J83" s="1" t="s">
        <v>403</v>
      </c>
      <c r="K83" s="1" t="s">
        <v>417</v>
      </c>
      <c r="L83" s="80"/>
      <c r="M83" s="1"/>
      <c r="N83" s="1"/>
      <c r="O83" s="1"/>
      <c r="P83" s="1"/>
    </row>
    <row r="84" spans="1:16" x14ac:dyDescent="0.35">
      <c r="A84" s="4"/>
      <c r="B84" s="62" t="s">
        <v>331</v>
      </c>
      <c r="C84" s="58">
        <v>20</v>
      </c>
      <c r="D84" s="58">
        <v>2</v>
      </c>
      <c r="E84" s="58">
        <f t="shared" si="0"/>
        <v>40</v>
      </c>
      <c r="F84" s="67" t="s">
        <v>355</v>
      </c>
      <c r="G84" s="4"/>
      <c r="H84" s="4" t="s">
        <v>356</v>
      </c>
      <c r="I84" s="83" t="s">
        <v>408</v>
      </c>
      <c r="J84" s="1" t="s">
        <v>403</v>
      </c>
      <c r="K84" s="1" t="s">
        <v>417</v>
      </c>
      <c r="L84" s="80"/>
      <c r="M84" s="1"/>
      <c r="N84" s="1"/>
      <c r="O84" s="1"/>
      <c r="P84" s="1"/>
    </row>
    <row r="85" spans="1:16" ht="26.5" x14ac:dyDescent="0.35">
      <c r="A85" s="4"/>
      <c r="B85" s="62" t="s">
        <v>332</v>
      </c>
      <c r="C85" s="58">
        <v>7</v>
      </c>
      <c r="D85" s="58">
        <v>100</v>
      </c>
      <c r="E85" s="58">
        <f t="shared" si="0"/>
        <v>700</v>
      </c>
      <c r="F85" s="67" t="s">
        <v>355</v>
      </c>
      <c r="G85" s="4"/>
      <c r="H85" s="4" t="s">
        <v>356</v>
      </c>
      <c r="I85" s="83" t="s">
        <v>408</v>
      </c>
      <c r="J85" s="1" t="s">
        <v>403</v>
      </c>
      <c r="K85" s="1" t="s">
        <v>417</v>
      </c>
      <c r="L85" s="80"/>
      <c r="M85" s="1"/>
      <c r="N85" s="1"/>
      <c r="O85" s="1"/>
      <c r="P85" s="1"/>
    </row>
    <row r="86" spans="1:16" ht="26.5" x14ac:dyDescent="0.35">
      <c r="A86" s="4"/>
      <c r="B86" s="62" t="s">
        <v>333</v>
      </c>
      <c r="C86" s="58">
        <v>25</v>
      </c>
      <c r="D86" s="58">
        <v>10</v>
      </c>
      <c r="E86" s="58">
        <f t="shared" si="0"/>
        <v>250</v>
      </c>
      <c r="F86" s="67" t="s">
        <v>355</v>
      </c>
      <c r="G86" s="4"/>
      <c r="H86" s="4" t="s">
        <v>356</v>
      </c>
      <c r="I86" s="83" t="s">
        <v>408</v>
      </c>
      <c r="J86" s="1" t="s">
        <v>403</v>
      </c>
      <c r="K86" s="1" t="s">
        <v>417</v>
      </c>
      <c r="L86" s="80"/>
      <c r="M86" s="1"/>
      <c r="N86" s="1"/>
      <c r="O86" s="1"/>
      <c r="P86" s="1"/>
    </row>
    <row r="87" spans="1:16" x14ac:dyDescent="0.35">
      <c r="A87" s="4"/>
      <c r="B87" s="62" t="s">
        <v>334</v>
      </c>
      <c r="C87" s="58">
        <v>30</v>
      </c>
      <c r="D87" s="58">
        <v>2</v>
      </c>
      <c r="E87" s="58">
        <f t="shared" si="0"/>
        <v>60</v>
      </c>
      <c r="F87" s="67" t="s">
        <v>355</v>
      </c>
      <c r="G87" s="4"/>
      <c r="H87" s="4" t="s">
        <v>356</v>
      </c>
      <c r="I87" s="83" t="s">
        <v>408</v>
      </c>
      <c r="J87" s="1" t="s">
        <v>403</v>
      </c>
      <c r="K87" s="1" t="s">
        <v>417</v>
      </c>
      <c r="L87" s="80"/>
      <c r="M87" s="1"/>
      <c r="N87" s="1"/>
      <c r="O87" s="1"/>
      <c r="P87" s="1"/>
    </row>
    <row r="88" spans="1:16" ht="39.5" x14ac:dyDescent="0.35">
      <c r="A88" s="4"/>
      <c r="B88" s="62" t="s">
        <v>335</v>
      </c>
      <c r="C88" s="58">
        <v>16</v>
      </c>
      <c r="D88" s="58">
        <v>30</v>
      </c>
      <c r="E88" s="58">
        <f t="shared" si="0"/>
        <v>480</v>
      </c>
      <c r="F88" s="67" t="s">
        <v>355</v>
      </c>
      <c r="G88" s="4"/>
      <c r="H88" s="4" t="s">
        <v>356</v>
      </c>
      <c r="I88" s="83" t="s">
        <v>408</v>
      </c>
      <c r="J88" s="1" t="s">
        <v>399</v>
      </c>
      <c r="K88" s="1" t="s">
        <v>417</v>
      </c>
      <c r="L88" s="80"/>
      <c r="M88" s="1"/>
      <c r="N88" s="1"/>
      <c r="O88" s="1"/>
      <c r="P88" s="1"/>
    </row>
    <row r="89" spans="1:16" ht="26.5" x14ac:dyDescent="0.35">
      <c r="A89" s="4"/>
      <c r="B89" s="62" t="s">
        <v>336</v>
      </c>
      <c r="C89" s="58">
        <v>50</v>
      </c>
      <c r="D89" s="58">
        <v>15</v>
      </c>
      <c r="E89" s="58">
        <f t="shared" ref="E89:E117" si="1">C89*D89</f>
        <v>750</v>
      </c>
      <c r="F89" s="67" t="s">
        <v>355</v>
      </c>
      <c r="G89" s="4"/>
      <c r="H89" s="4" t="s">
        <v>356</v>
      </c>
      <c r="I89" s="83" t="s">
        <v>408</v>
      </c>
      <c r="J89" s="1" t="s">
        <v>399</v>
      </c>
      <c r="K89" s="84" t="s">
        <v>418</v>
      </c>
      <c r="L89" s="80"/>
      <c r="M89" s="1"/>
      <c r="N89" s="1"/>
      <c r="O89" s="1"/>
      <c r="P89" s="1"/>
    </row>
    <row r="90" spans="1:16" ht="26.5" x14ac:dyDescent="0.35">
      <c r="A90" s="4"/>
      <c r="B90" s="62" t="s">
        <v>337</v>
      </c>
      <c r="C90" s="58">
        <v>50</v>
      </c>
      <c r="D90" s="58">
        <v>15</v>
      </c>
      <c r="E90" s="58">
        <f t="shared" si="1"/>
        <v>750</v>
      </c>
      <c r="F90" s="67" t="s">
        <v>355</v>
      </c>
      <c r="G90" s="4"/>
      <c r="H90" s="4" t="s">
        <v>356</v>
      </c>
      <c r="I90" s="83" t="s">
        <v>408</v>
      </c>
      <c r="J90" s="1" t="s">
        <v>402</v>
      </c>
      <c r="K90" s="1" t="s">
        <v>417</v>
      </c>
      <c r="L90" s="80"/>
      <c r="M90" s="1"/>
      <c r="N90" s="1"/>
      <c r="O90" s="1"/>
      <c r="P90" s="1"/>
    </row>
    <row r="91" spans="1:16" s="74" customFormat="1" x14ac:dyDescent="0.35">
      <c r="A91" s="28"/>
      <c r="B91" s="70" t="s">
        <v>338</v>
      </c>
      <c r="C91" s="72">
        <v>15</v>
      </c>
      <c r="D91" s="72">
        <v>5</v>
      </c>
      <c r="E91" s="72">
        <f t="shared" si="1"/>
        <v>75</v>
      </c>
      <c r="F91" s="73" t="s">
        <v>355</v>
      </c>
      <c r="G91" s="28"/>
      <c r="H91" s="28" t="s">
        <v>356</v>
      </c>
      <c r="I91" s="83" t="s">
        <v>408</v>
      </c>
      <c r="J91" s="13" t="s">
        <v>398</v>
      </c>
      <c r="K91" s="13" t="s">
        <v>417</v>
      </c>
      <c r="L91" s="81"/>
      <c r="M91" s="13"/>
      <c r="N91" s="13"/>
      <c r="O91" s="13"/>
      <c r="P91" s="13"/>
    </row>
    <row r="92" spans="1:16" ht="26.5" x14ac:dyDescent="0.35">
      <c r="A92" s="4"/>
      <c r="B92" s="62" t="s">
        <v>339</v>
      </c>
      <c r="C92" s="58">
        <v>50</v>
      </c>
      <c r="D92" s="58">
        <v>2</v>
      </c>
      <c r="E92" s="58">
        <f t="shared" si="1"/>
        <v>100</v>
      </c>
      <c r="F92" s="67" t="s">
        <v>355</v>
      </c>
      <c r="G92" s="4"/>
      <c r="H92" s="4" t="s">
        <v>356</v>
      </c>
      <c r="I92" s="83" t="s">
        <v>408</v>
      </c>
      <c r="J92" s="1" t="s">
        <v>399</v>
      </c>
      <c r="K92" s="1" t="s">
        <v>417</v>
      </c>
      <c r="L92" s="80"/>
      <c r="M92" s="1"/>
      <c r="N92" s="1"/>
      <c r="O92" s="1"/>
      <c r="P92" s="1"/>
    </row>
    <row r="93" spans="1:16" x14ac:dyDescent="0.35">
      <c r="A93" s="4"/>
      <c r="B93" s="62" t="s">
        <v>340</v>
      </c>
      <c r="C93" s="58">
        <v>30</v>
      </c>
      <c r="D93" s="58">
        <v>2</v>
      </c>
      <c r="E93" s="58">
        <f t="shared" si="1"/>
        <v>60</v>
      </c>
      <c r="F93" s="67" t="s">
        <v>355</v>
      </c>
      <c r="G93" s="4"/>
      <c r="H93" s="4" t="s">
        <v>356</v>
      </c>
      <c r="I93" s="83" t="s">
        <v>408</v>
      </c>
      <c r="J93" s="1" t="s">
        <v>399</v>
      </c>
      <c r="K93" s="1" t="s">
        <v>417</v>
      </c>
      <c r="L93" s="80"/>
      <c r="M93" s="1"/>
      <c r="N93" s="1"/>
      <c r="O93" s="1"/>
      <c r="P93" s="1"/>
    </row>
    <row r="94" spans="1:16" ht="26.5" x14ac:dyDescent="0.35">
      <c r="A94" s="4"/>
      <c r="B94" s="62" t="s">
        <v>341</v>
      </c>
      <c r="C94" s="58">
        <v>0</v>
      </c>
      <c r="D94" s="58">
        <v>15</v>
      </c>
      <c r="E94" s="58">
        <f t="shared" si="1"/>
        <v>0</v>
      </c>
      <c r="F94" s="67" t="s">
        <v>355</v>
      </c>
      <c r="G94" s="4"/>
      <c r="H94" s="4" t="s">
        <v>356</v>
      </c>
      <c r="I94" s="83" t="s">
        <v>416</v>
      </c>
      <c r="J94" s="1" t="s">
        <v>398</v>
      </c>
      <c r="K94" s="1" t="s">
        <v>424</v>
      </c>
      <c r="L94" s="80"/>
      <c r="M94" s="1"/>
      <c r="N94" s="1"/>
      <c r="O94" s="1"/>
      <c r="P94" s="1"/>
    </row>
    <row r="95" spans="1:16" ht="26.5" x14ac:dyDescent="0.35">
      <c r="A95" s="4"/>
      <c r="B95" s="62" t="s">
        <v>342</v>
      </c>
      <c r="C95" s="58">
        <v>0</v>
      </c>
      <c r="D95" s="58">
        <v>400</v>
      </c>
      <c r="E95" s="58">
        <f t="shared" si="1"/>
        <v>0</v>
      </c>
      <c r="F95" s="67" t="s">
        <v>355</v>
      </c>
      <c r="G95" s="4"/>
      <c r="H95" s="4" t="s">
        <v>356</v>
      </c>
      <c r="I95" s="83" t="s">
        <v>416</v>
      </c>
      <c r="J95" s="1" t="s">
        <v>398</v>
      </c>
      <c r="K95" s="1" t="s">
        <v>424</v>
      </c>
      <c r="L95" s="80"/>
      <c r="M95" s="1"/>
      <c r="N95" s="1"/>
      <c r="O95" s="1"/>
      <c r="P95" s="1"/>
    </row>
    <row r="96" spans="1:16" x14ac:dyDescent="0.35">
      <c r="A96" s="4"/>
      <c r="B96" s="62" t="s">
        <v>343</v>
      </c>
      <c r="C96" s="58">
        <v>5</v>
      </c>
      <c r="D96" s="58">
        <v>600</v>
      </c>
      <c r="E96" s="58">
        <f t="shared" si="1"/>
        <v>3000</v>
      </c>
      <c r="F96" s="67" t="s">
        <v>355</v>
      </c>
      <c r="G96" s="4"/>
      <c r="H96" s="4" t="s">
        <v>356</v>
      </c>
      <c r="I96" s="83" t="s">
        <v>415</v>
      </c>
      <c r="J96" s="1" t="s">
        <v>398</v>
      </c>
      <c r="K96" s="1" t="s">
        <v>417</v>
      </c>
      <c r="L96" s="80"/>
      <c r="M96" s="1"/>
      <c r="N96" s="1"/>
      <c r="O96" s="1"/>
      <c r="P96" s="1"/>
    </row>
    <row r="97" spans="1:16" ht="39.5" x14ac:dyDescent="0.35">
      <c r="A97" s="4"/>
      <c r="B97" s="62" t="s">
        <v>344</v>
      </c>
      <c r="C97" s="58">
        <v>6</v>
      </c>
      <c r="D97" s="58">
        <v>500</v>
      </c>
      <c r="E97" s="58">
        <f t="shared" si="1"/>
        <v>3000</v>
      </c>
      <c r="F97" s="67" t="s">
        <v>355</v>
      </c>
      <c r="G97" s="4"/>
      <c r="H97" s="4" t="s">
        <v>356</v>
      </c>
      <c r="I97" s="83" t="s">
        <v>408</v>
      </c>
      <c r="J97" s="1" t="s">
        <v>398</v>
      </c>
      <c r="K97" s="1" t="s">
        <v>417</v>
      </c>
      <c r="L97" s="80"/>
      <c r="M97" s="1"/>
      <c r="N97" s="1"/>
      <c r="O97" s="1"/>
      <c r="P97" s="1"/>
    </row>
    <row r="98" spans="1:16" ht="26.5" x14ac:dyDescent="0.35">
      <c r="A98" s="4"/>
      <c r="B98" s="62" t="s">
        <v>345</v>
      </c>
      <c r="C98" s="58">
        <v>14</v>
      </c>
      <c r="D98" s="58">
        <v>570</v>
      </c>
      <c r="E98" s="58">
        <f t="shared" si="1"/>
        <v>7980</v>
      </c>
      <c r="F98" s="67" t="s">
        <v>355</v>
      </c>
      <c r="G98" s="4"/>
      <c r="H98" s="4" t="s">
        <v>356</v>
      </c>
      <c r="I98" s="83" t="s">
        <v>408</v>
      </c>
      <c r="J98" s="1" t="s">
        <v>398</v>
      </c>
      <c r="K98" s="84" t="s">
        <v>418</v>
      </c>
      <c r="L98" s="80"/>
      <c r="M98" s="1"/>
      <c r="N98" s="1"/>
      <c r="O98" s="1"/>
      <c r="P98" s="1"/>
    </row>
    <row r="99" spans="1:16" s="74" customFormat="1" x14ac:dyDescent="0.35">
      <c r="A99" s="28"/>
      <c r="B99" s="70" t="s">
        <v>396</v>
      </c>
      <c r="C99" s="72">
        <v>10</v>
      </c>
      <c r="D99" s="72">
        <v>300</v>
      </c>
      <c r="E99" s="72">
        <f t="shared" si="1"/>
        <v>3000</v>
      </c>
      <c r="F99" s="73" t="s">
        <v>355</v>
      </c>
      <c r="G99" s="28"/>
      <c r="H99" s="28" t="s">
        <v>356</v>
      </c>
      <c r="I99" s="83" t="s">
        <v>408</v>
      </c>
      <c r="J99" s="13" t="s">
        <v>398</v>
      </c>
      <c r="K99" s="84" t="s">
        <v>422</v>
      </c>
      <c r="L99" s="81"/>
      <c r="M99" s="13"/>
      <c r="N99" s="13"/>
      <c r="O99" s="13"/>
      <c r="P99" s="13"/>
    </row>
    <row r="100" spans="1:16" ht="26.5" x14ac:dyDescent="0.35">
      <c r="A100" s="4"/>
      <c r="B100" s="62" t="s">
        <v>346</v>
      </c>
      <c r="C100" s="58">
        <v>4</v>
      </c>
      <c r="D100" s="58">
        <v>3500</v>
      </c>
      <c r="E100" s="58">
        <f t="shared" si="1"/>
        <v>14000</v>
      </c>
      <c r="F100" s="67" t="s">
        <v>355</v>
      </c>
      <c r="G100" s="4"/>
      <c r="H100" s="4" t="s">
        <v>356</v>
      </c>
      <c r="I100" s="83" t="s">
        <v>408</v>
      </c>
      <c r="J100" s="1" t="s">
        <v>402</v>
      </c>
      <c r="K100" s="1" t="s">
        <v>417</v>
      </c>
      <c r="L100" s="82" t="s">
        <v>437</v>
      </c>
      <c r="M100" s="1"/>
      <c r="N100" s="1"/>
      <c r="O100" s="1"/>
      <c r="P100" s="1"/>
    </row>
    <row r="101" spans="1:16" ht="26.5" x14ac:dyDescent="0.35">
      <c r="A101" s="4"/>
      <c r="B101" s="62" t="s">
        <v>347</v>
      </c>
      <c r="C101" s="58">
        <v>4</v>
      </c>
      <c r="D101" s="58">
        <v>900</v>
      </c>
      <c r="E101" s="58">
        <f t="shared" si="1"/>
        <v>3600</v>
      </c>
      <c r="F101" s="67" t="s">
        <v>355</v>
      </c>
      <c r="G101" s="4"/>
      <c r="H101" s="4" t="s">
        <v>356</v>
      </c>
      <c r="I101" s="83" t="s">
        <v>408</v>
      </c>
      <c r="J101" s="1" t="s">
        <v>398</v>
      </c>
      <c r="K101" s="1" t="s">
        <v>417</v>
      </c>
      <c r="L101" s="80"/>
      <c r="M101" s="1"/>
      <c r="N101" s="1"/>
      <c r="O101" s="1"/>
      <c r="P101" s="1"/>
    </row>
    <row r="102" spans="1:16" s="74" customFormat="1" ht="26.5" x14ac:dyDescent="0.35">
      <c r="A102" s="28"/>
      <c r="B102" s="70" t="s">
        <v>395</v>
      </c>
      <c r="C102" s="72">
        <v>6</v>
      </c>
      <c r="D102" s="72">
        <v>500</v>
      </c>
      <c r="E102" s="72">
        <f t="shared" si="1"/>
        <v>3000</v>
      </c>
      <c r="F102" s="73" t="s">
        <v>355</v>
      </c>
      <c r="G102" s="28"/>
      <c r="H102" s="28" t="s">
        <v>356</v>
      </c>
      <c r="I102" s="83" t="s">
        <v>408</v>
      </c>
      <c r="J102" s="13" t="s">
        <v>398</v>
      </c>
      <c r="K102" s="84" t="s">
        <v>418</v>
      </c>
      <c r="L102" s="81"/>
      <c r="M102" s="13"/>
      <c r="N102" s="13"/>
      <c r="O102" s="13"/>
      <c r="P102" s="13"/>
    </row>
    <row r="103" spans="1:16" s="74" customFormat="1" x14ac:dyDescent="0.35">
      <c r="A103" s="28"/>
      <c r="B103" s="72" t="s">
        <v>383</v>
      </c>
      <c r="C103" s="72">
        <v>2</v>
      </c>
      <c r="D103" s="72">
        <v>200</v>
      </c>
      <c r="E103" s="72">
        <f t="shared" si="1"/>
        <v>400</v>
      </c>
      <c r="F103" s="73" t="s">
        <v>355</v>
      </c>
      <c r="G103" s="28"/>
      <c r="H103" s="28" t="s">
        <v>356</v>
      </c>
      <c r="I103" s="83" t="s">
        <v>408</v>
      </c>
      <c r="J103" s="13" t="s">
        <v>398</v>
      </c>
      <c r="K103" s="13" t="s">
        <v>417</v>
      </c>
      <c r="L103" s="81"/>
      <c r="M103" s="13"/>
      <c r="N103" s="13"/>
      <c r="O103" s="13"/>
      <c r="P103" s="13"/>
    </row>
    <row r="104" spans="1:16" s="74" customFormat="1" x14ac:dyDescent="0.35">
      <c r="A104" s="28"/>
      <c r="B104" s="72" t="s">
        <v>389</v>
      </c>
      <c r="C104" s="72">
        <v>40</v>
      </c>
      <c r="D104" s="72">
        <v>6</v>
      </c>
      <c r="E104" s="72">
        <f t="shared" si="1"/>
        <v>240</v>
      </c>
      <c r="F104" s="73" t="s">
        <v>355</v>
      </c>
      <c r="G104" s="28"/>
      <c r="H104" s="28" t="s">
        <v>356</v>
      </c>
      <c r="I104" s="83" t="s">
        <v>408</v>
      </c>
      <c r="J104" s="13" t="s">
        <v>398</v>
      </c>
      <c r="K104" s="84" t="s">
        <v>423</v>
      </c>
      <c r="L104" s="81"/>
      <c r="M104" s="13"/>
      <c r="N104" s="13"/>
      <c r="O104" s="13"/>
      <c r="P104" s="13"/>
    </row>
    <row r="105" spans="1:16" s="74" customFormat="1" x14ac:dyDescent="0.35">
      <c r="A105" s="28"/>
      <c r="B105" s="72" t="s">
        <v>384</v>
      </c>
      <c r="C105" s="72">
        <v>2</v>
      </c>
      <c r="D105" s="72">
        <v>45</v>
      </c>
      <c r="E105" s="72">
        <f t="shared" si="1"/>
        <v>90</v>
      </c>
      <c r="F105" s="73" t="s">
        <v>355</v>
      </c>
      <c r="G105" s="28"/>
      <c r="H105" s="28" t="s">
        <v>356</v>
      </c>
      <c r="I105" s="83" t="s">
        <v>408</v>
      </c>
      <c r="J105" s="13" t="s">
        <v>398</v>
      </c>
      <c r="K105" s="13" t="s">
        <v>417</v>
      </c>
      <c r="L105" s="81"/>
      <c r="M105" s="13"/>
      <c r="N105" s="13"/>
      <c r="O105" s="13"/>
      <c r="P105" s="13"/>
    </row>
    <row r="106" spans="1:16" s="74" customFormat="1" x14ac:dyDescent="0.35">
      <c r="A106" s="28"/>
      <c r="B106" s="72" t="s">
        <v>385</v>
      </c>
      <c r="C106" s="72">
        <v>500</v>
      </c>
      <c r="D106" s="72">
        <v>1</v>
      </c>
      <c r="E106" s="72">
        <f t="shared" si="1"/>
        <v>500</v>
      </c>
      <c r="F106" s="73" t="s">
        <v>355</v>
      </c>
      <c r="G106" s="28"/>
      <c r="H106" s="28" t="s">
        <v>356</v>
      </c>
      <c r="I106" s="83" t="s">
        <v>408</v>
      </c>
      <c r="J106" s="13" t="s">
        <v>398</v>
      </c>
      <c r="K106" s="13" t="s">
        <v>417</v>
      </c>
      <c r="L106" s="81"/>
      <c r="M106" s="13"/>
      <c r="N106" s="13"/>
      <c r="O106" s="13"/>
      <c r="P106" s="13"/>
    </row>
    <row r="107" spans="1:16" s="74" customFormat="1" x14ac:dyDescent="0.35">
      <c r="A107" s="28"/>
      <c r="B107" s="72" t="s">
        <v>386</v>
      </c>
      <c r="C107" s="72">
        <v>500</v>
      </c>
      <c r="D107" s="72">
        <v>2</v>
      </c>
      <c r="E107" s="72">
        <f t="shared" si="1"/>
        <v>1000</v>
      </c>
      <c r="F107" s="73" t="s">
        <v>355</v>
      </c>
      <c r="G107" s="28"/>
      <c r="H107" s="28" t="s">
        <v>356</v>
      </c>
      <c r="I107" s="83" t="s">
        <v>408</v>
      </c>
      <c r="J107" s="13" t="s">
        <v>398</v>
      </c>
      <c r="K107" s="13" t="s">
        <v>417</v>
      </c>
      <c r="L107" s="81"/>
      <c r="M107" s="13"/>
      <c r="N107" s="13"/>
      <c r="O107" s="13"/>
      <c r="P107" s="13"/>
    </row>
    <row r="108" spans="1:16" s="74" customFormat="1" x14ac:dyDescent="0.35">
      <c r="A108" s="28"/>
      <c r="B108" s="72" t="s">
        <v>387</v>
      </c>
      <c r="C108" s="72">
        <v>500</v>
      </c>
      <c r="D108" s="72">
        <v>3</v>
      </c>
      <c r="E108" s="72">
        <f t="shared" si="1"/>
        <v>1500</v>
      </c>
      <c r="F108" s="73" t="s">
        <v>355</v>
      </c>
      <c r="G108" s="28"/>
      <c r="H108" s="28" t="s">
        <v>356</v>
      </c>
      <c r="I108" s="83" t="s">
        <v>408</v>
      </c>
      <c r="J108" s="13" t="s">
        <v>398</v>
      </c>
      <c r="K108" s="13" t="s">
        <v>417</v>
      </c>
      <c r="L108" s="81"/>
      <c r="M108" s="13"/>
      <c r="N108" s="13"/>
      <c r="O108" s="13"/>
      <c r="P108" s="13"/>
    </row>
    <row r="109" spans="1:16" s="74" customFormat="1" x14ac:dyDescent="0.35">
      <c r="A109" s="28"/>
      <c r="B109" s="72" t="s">
        <v>388</v>
      </c>
      <c r="C109" s="72">
        <v>20</v>
      </c>
      <c r="D109" s="72">
        <v>0.5</v>
      </c>
      <c r="E109" s="72">
        <f t="shared" si="1"/>
        <v>10</v>
      </c>
      <c r="F109" s="73" t="s">
        <v>355</v>
      </c>
      <c r="G109" s="28"/>
      <c r="H109" s="28" t="s">
        <v>356</v>
      </c>
      <c r="I109" s="83" t="s">
        <v>408</v>
      </c>
      <c r="J109" s="13" t="s">
        <v>398</v>
      </c>
      <c r="K109" s="13" t="s">
        <v>417</v>
      </c>
      <c r="L109" s="81"/>
      <c r="M109" s="13"/>
      <c r="N109" s="13"/>
      <c r="O109" s="13"/>
      <c r="P109" s="13"/>
    </row>
    <row r="110" spans="1:16" s="74" customFormat="1" x14ac:dyDescent="0.35">
      <c r="A110" s="28"/>
      <c r="B110" s="72" t="s">
        <v>412</v>
      </c>
      <c r="C110" s="72">
        <v>2</v>
      </c>
      <c r="D110" s="72">
        <v>300</v>
      </c>
      <c r="E110" s="72">
        <f t="shared" si="1"/>
        <v>600</v>
      </c>
      <c r="F110" s="73"/>
      <c r="G110" s="28"/>
      <c r="H110" s="28" t="s">
        <v>356</v>
      </c>
      <c r="I110" s="83" t="s">
        <v>408</v>
      </c>
      <c r="J110" s="13"/>
      <c r="K110" s="84" t="s">
        <v>418</v>
      </c>
      <c r="L110" s="81"/>
      <c r="M110" s="13"/>
      <c r="N110" s="13"/>
      <c r="O110" s="13"/>
      <c r="P110" s="13"/>
    </row>
    <row r="111" spans="1:16" s="74" customFormat="1" ht="26.5" x14ac:dyDescent="0.35">
      <c r="A111" s="28"/>
      <c r="B111" s="70" t="s">
        <v>348</v>
      </c>
      <c r="C111" s="72">
        <v>4</v>
      </c>
      <c r="D111" s="72">
        <v>125</v>
      </c>
      <c r="E111" s="72">
        <f t="shared" si="1"/>
        <v>500</v>
      </c>
      <c r="F111" s="73" t="s">
        <v>355</v>
      </c>
      <c r="G111" s="28"/>
      <c r="H111" s="28" t="s">
        <v>356</v>
      </c>
      <c r="I111" s="83" t="s">
        <v>408</v>
      </c>
      <c r="J111" s="13" t="s">
        <v>398</v>
      </c>
      <c r="K111" s="84" t="s">
        <v>421</v>
      </c>
      <c r="L111" s="81"/>
      <c r="M111" s="13"/>
      <c r="N111" s="13"/>
      <c r="O111" s="13"/>
      <c r="P111" s="13"/>
    </row>
    <row r="112" spans="1:16" ht="39.5" x14ac:dyDescent="0.35">
      <c r="A112" s="4"/>
      <c r="B112" s="62" t="s">
        <v>349</v>
      </c>
      <c r="C112" s="58">
        <v>4</v>
      </c>
      <c r="D112" s="58">
        <v>60</v>
      </c>
      <c r="E112" s="58">
        <f>C112*D112</f>
        <v>240</v>
      </c>
      <c r="F112" s="67" t="s">
        <v>355</v>
      </c>
      <c r="G112" s="4"/>
      <c r="H112" s="4" t="s">
        <v>356</v>
      </c>
      <c r="I112" s="83" t="s">
        <v>408</v>
      </c>
      <c r="J112" s="1" t="s">
        <v>398</v>
      </c>
      <c r="K112" s="84" t="s">
        <v>418</v>
      </c>
      <c r="L112" s="80"/>
      <c r="M112" s="1"/>
      <c r="N112" s="1"/>
      <c r="O112" s="1"/>
      <c r="P112" s="1"/>
    </row>
    <row r="113" spans="1:16" ht="26.5" x14ac:dyDescent="0.35">
      <c r="A113" s="4"/>
      <c r="B113" s="62" t="s">
        <v>350</v>
      </c>
      <c r="C113" s="58">
        <v>20</v>
      </c>
      <c r="D113" s="58">
        <v>100</v>
      </c>
      <c r="E113" s="58">
        <f t="shared" si="1"/>
        <v>2000</v>
      </c>
      <c r="F113" s="67" t="s">
        <v>355</v>
      </c>
      <c r="G113" s="4"/>
      <c r="H113" s="4" t="s">
        <v>356</v>
      </c>
      <c r="I113" s="83" t="s">
        <v>410</v>
      </c>
      <c r="J113" s="1"/>
      <c r="K113" s="1" t="s">
        <v>417</v>
      </c>
      <c r="L113" s="80"/>
      <c r="M113" s="1"/>
      <c r="N113" s="1"/>
      <c r="O113" s="1"/>
      <c r="P113" s="1"/>
    </row>
    <row r="114" spans="1:16" ht="26.5" x14ac:dyDescent="0.35">
      <c r="A114" s="4"/>
      <c r="B114" s="62" t="s">
        <v>351</v>
      </c>
      <c r="C114" s="58">
        <v>4</v>
      </c>
      <c r="D114" s="58">
        <v>400</v>
      </c>
      <c r="E114" s="58">
        <f t="shared" si="1"/>
        <v>1600</v>
      </c>
      <c r="F114" s="67" t="s">
        <v>355</v>
      </c>
      <c r="G114" s="4"/>
      <c r="H114" s="4" t="s">
        <v>356</v>
      </c>
      <c r="I114" s="83" t="s">
        <v>408</v>
      </c>
      <c r="J114" s="1" t="s">
        <v>398</v>
      </c>
      <c r="K114" s="1" t="s">
        <v>417</v>
      </c>
      <c r="L114" s="80"/>
      <c r="M114" s="1"/>
      <c r="N114" s="1"/>
      <c r="O114" s="1"/>
      <c r="P114" s="1"/>
    </row>
    <row r="115" spans="1:16" ht="26.5" x14ac:dyDescent="0.35">
      <c r="A115" s="4"/>
      <c r="B115" s="62" t="s">
        <v>352</v>
      </c>
      <c r="C115" s="58">
        <v>70</v>
      </c>
      <c r="D115" s="58">
        <v>40</v>
      </c>
      <c r="E115" s="58">
        <f t="shared" si="1"/>
        <v>2800</v>
      </c>
      <c r="F115" s="67" t="s">
        <v>355</v>
      </c>
      <c r="G115" s="4"/>
      <c r="H115" s="4" t="s">
        <v>356</v>
      </c>
      <c r="I115" s="83" t="s">
        <v>408</v>
      </c>
      <c r="J115" s="1" t="s">
        <v>398</v>
      </c>
      <c r="K115" s="1" t="s">
        <v>417</v>
      </c>
      <c r="L115" s="80"/>
      <c r="M115" s="1"/>
      <c r="N115" s="1"/>
      <c r="O115" s="1"/>
      <c r="P115" s="1"/>
    </row>
    <row r="116" spans="1:16" ht="26.5" x14ac:dyDescent="0.35">
      <c r="A116" s="4"/>
      <c r="B116" s="62" t="s">
        <v>353</v>
      </c>
      <c r="C116" s="58">
        <v>120</v>
      </c>
      <c r="D116" s="58">
        <v>30</v>
      </c>
      <c r="E116" s="58">
        <f t="shared" si="1"/>
        <v>3600</v>
      </c>
      <c r="F116" s="67" t="s">
        <v>355</v>
      </c>
      <c r="G116" s="4"/>
      <c r="H116" s="4" t="s">
        <v>356</v>
      </c>
      <c r="I116" s="83" t="s">
        <v>408</v>
      </c>
      <c r="J116" s="1" t="s">
        <v>398</v>
      </c>
      <c r="K116" s="1" t="s">
        <v>417</v>
      </c>
      <c r="L116" s="80"/>
      <c r="M116" s="1"/>
      <c r="N116" s="1"/>
      <c r="O116" s="1"/>
      <c r="P116" s="1"/>
    </row>
    <row r="117" spans="1:16" x14ac:dyDescent="0.35">
      <c r="A117" s="4"/>
      <c r="B117" s="62" t="s">
        <v>354</v>
      </c>
      <c r="C117" s="58">
        <v>20</v>
      </c>
      <c r="D117" s="58">
        <v>500</v>
      </c>
      <c r="E117" s="58">
        <f t="shared" si="1"/>
        <v>10000</v>
      </c>
      <c r="F117" s="67" t="s">
        <v>355</v>
      </c>
      <c r="G117" s="4"/>
      <c r="H117" s="4" t="s">
        <v>356</v>
      </c>
      <c r="I117" s="83" t="s">
        <v>408</v>
      </c>
      <c r="J117" s="1" t="s">
        <v>398</v>
      </c>
      <c r="K117" s="1" t="s">
        <v>417</v>
      </c>
      <c r="L117" s="80"/>
      <c r="M117" s="1"/>
      <c r="N117" s="1"/>
      <c r="O117" s="1"/>
      <c r="P117" s="1"/>
    </row>
    <row r="118" spans="1:16" ht="58" hidden="1" x14ac:dyDescent="0.35">
      <c r="A118" s="4"/>
      <c r="B118" s="4" t="s">
        <v>47</v>
      </c>
      <c r="C118" s="4">
        <v>2</v>
      </c>
      <c r="D118" s="4"/>
      <c r="E118" s="20">
        <v>2000</v>
      </c>
      <c r="F118" s="1" t="s">
        <v>48</v>
      </c>
      <c r="G118" s="4" t="s">
        <v>58</v>
      </c>
      <c r="H118" s="4" t="s">
        <v>57</v>
      </c>
      <c r="I118" s="1"/>
      <c r="K118" s="11"/>
      <c r="L118"/>
    </row>
    <row r="119" spans="1:16" ht="58" hidden="1" x14ac:dyDescent="0.35">
      <c r="A119" s="4"/>
      <c r="B119" s="4" t="s">
        <v>49</v>
      </c>
      <c r="C119" s="4">
        <v>1</v>
      </c>
      <c r="D119" s="4"/>
      <c r="E119" s="20">
        <v>3000</v>
      </c>
      <c r="F119" s="1" t="s">
        <v>50</v>
      </c>
      <c r="G119" s="4" t="s">
        <v>58</v>
      </c>
      <c r="H119" s="4" t="s">
        <v>57</v>
      </c>
      <c r="I119" s="1"/>
      <c r="K119" s="11"/>
      <c r="L119" s="11"/>
    </row>
    <row r="120" spans="1:16" ht="58" hidden="1" x14ac:dyDescent="0.35">
      <c r="A120" s="4"/>
      <c r="B120" s="4" t="s">
        <v>51</v>
      </c>
      <c r="C120" s="4">
        <v>4</v>
      </c>
      <c r="D120" s="4"/>
      <c r="E120" s="21">
        <f>1000*4</f>
        <v>4000</v>
      </c>
      <c r="F120" s="1" t="s">
        <v>52</v>
      </c>
      <c r="G120" s="4" t="s">
        <v>58</v>
      </c>
      <c r="H120" s="4" t="s">
        <v>57</v>
      </c>
      <c r="I120" s="1"/>
      <c r="K120" s="12"/>
      <c r="L120"/>
    </row>
    <row r="121" spans="1:16" ht="29" hidden="1" x14ac:dyDescent="0.35">
      <c r="A121" s="4"/>
      <c r="B121" s="4" t="s">
        <v>53</v>
      </c>
      <c r="C121" s="4">
        <v>6</v>
      </c>
      <c r="D121" s="4"/>
      <c r="E121" s="22">
        <v>2000</v>
      </c>
      <c r="F121" s="1" t="s">
        <v>54</v>
      </c>
      <c r="G121" s="4"/>
      <c r="H121" s="4" t="s">
        <v>57</v>
      </c>
      <c r="I121" s="1"/>
      <c r="K121" s="12"/>
      <c r="L121"/>
    </row>
    <row r="122" spans="1:16" ht="29" hidden="1" x14ac:dyDescent="0.35">
      <c r="A122" s="4"/>
      <c r="B122" s="4" t="s">
        <v>55</v>
      </c>
      <c r="C122" s="4">
        <v>6</v>
      </c>
      <c r="D122" s="4"/>
      <c r="E122" s="22">
        <v>1500</v>
      </c>
      <c r="F122" s="1" t="s">
        <v>48</v>
      </c>
      <c r="G122" s="4"/>
      <c r="H122" s="4" t="s">
        <v>57</v>
      </c>
      <c r="I122" s="1"/>
      <c r="L122"/>
    </row>
    <row r="123" spans="1:16" ht="29" hidden="1" x14ac:dyDescent="0.35">
      <c r="A123" s="4"/>
      <c r="B123" s="4" t="s">
        <v>56</v>
      </c>
      <c r="C123" s="4">
        <v>6</v>
      </c>
      <c r="D123" s="4"/>
      <c r="E123" s="22">
        <v>3000</v>
      </c>
      <c r="F123" s="1" t="s">
        <v>48</v>
      </c>
      <c r="G123" s="4"/>
      <c r="H123" s="4" t="s">
        <v>57</v>
      </c>
      <c r="I123" s="1"/>
      <c r="L123"/>
    </row>
    <row r="124" spans="1:16" ht="29" hidden="1" x14ac:dyDescent="0.35">
      <c r="A124" s="4"/>
      <c r="B124" s="28" t="s">
        <v>238</v>
      </c>
      <c r="C124" s="41">
        <v>200000</v>
      </c>
      <c r="D124" s="28"/>
      <c r="E124" s="21">
        <v>1000000</v>
      </c>
      <c r="F124" s="13" t="s">
        <v>239</v>
      </c>
      <c r="G124" s="28"/>
      <c r="H124" s="4" t="s">
        <v>57</v>
      </c>
      <c r="I124" s="13" t="s">
        <v>243</v>
      </c>
      <c r="L124"/>
    </row>
    <row r="125" spans="1:16" hidden="1" x14ac:dyDescent="0.35">
      <c r="A125" s="4"/>
      <c r="B125" s="14" t="s">
        <v>59</v>
      </c>
      <c r="C125" s="1"/>
      <c r="D125" s="1"/>
      <c r="E125" s="7"/>
      <c r="F125" s="8"/>
      <c r="G125" s="4"/>
      <c r="H125" s="4" t="s">
        <v>112</v>
      </c>
      <c r="I125" s="1"/>
      <c r="L125"/>
    </row>
    <row r="126" spans="1:16" ht="29" hidden="1" x14ac:dyDescent="0.35">
      <c r="A126" s="4"/>
      <c r="B126" s="1" t="s">
        <v>60</v>
      </c>
      <c r="C126" s="1">
        <v>10</v>
      </c>
      <c r="D126" s="1">
        <v>370</v>
      </c>
      <c r="E126" s="7">
        <f t="shared" ref="E126:E140" si="2">C126*D126</f>
        <v>3700</v>
      </c>
      <c r="F126" s="16">
        <v>43130</v>
      </c>
      <c r="G126" s="15" t="s">
        <v>61</v>
      </c>
      <c r="H126" s="4" t="s">
        <v>112</v>
      </c>
      <c r="I126" s="1"/>
      <c r="L126"/>
    </row>
    <row r="127" spans="1:16" hidden="1" x14ac:dyDescent="0.35">
      <c r="A127" s="4"/>
      <c r="B127" s="1" t="s">
        <v>62</v>
      </c>
      <c r="C127" s="1">
        <v>10</v>
      </c>
      <c r="D127" s="1">
        <v>450</v>
      </c>
      <c r="E127" s="7">
        <f t="shared" si="2"/>
        <v>4500</v>
      </c>
      <c r="F127" s="16">
        <v>43130</v>
      </c>
      <c r="G127" s="15"/>
      <c r="H127" s="4" t="s">
        <v>112</v>
      </c>
      <c r="I127" s="1"/>
      <c r="L127"/>
    </row>
    <row r="128" spans="1:16" ht="43.5" hidden="1" x14ac:dyDescent="0.35">
      <c r="A128" s="4"/>
      <c r="B128" s="1" t="s">
        <v>63</v>
      </c>
      <c r="C128" s="1">
        <v>10</v>
      </c>
      <c r="D128" s="1">
        <v>120</v>
      </c>
      <c r="E128" s="7">
        <f t="shared" si="2"/>
        <v>1200</v>
      </c>
      <c r="F128" s="16">
        <v>43130</v>
      </c>
      <c r="G128" s="15" t="s">
        <v>64</v>
      </c>
      <c r="H128" s="4" t="s">
        <v>112</v>
      </c>
      <c r="I128" s="1"/>
      <c r="L128"/>
    </row>
    <row r="129" spans="1:12" ht="72.5" hidden="1" x14ac:dyDescent="0.35">
      <c r="A129" s="4"/>
      <c r="B129" s="1" t="s">
        <v>65</v>
      </c>
      <c r="C129" s="1">
        <v>10</v>
      </c>
      <c r="D129" s="1">
        <v>450</v>
      </c>
      <c r="E129" s="7">
        <f t="shared" si="2"/>
        <v>4500</v>
      </c>
      <c r="F129" s="16">
        <v>43130</v>
      </c>
      <c r="G129" s="15" t="s">
        <v>66</v>
      </c>
      <c r="H129" s="4" t="s">
        <v>112</v>
      </c>
      <c r="I129" s="1"/>
      <c r="L129"/>
    </row>
    <row r="130" spans="1:12" hidden="1" x14ac:dyDescent="0.35">
      <c r="A130" s="4"/>
      <c r="B130" s="1" t="s">
        <v>67</v>
      </c>
      <c r="C130" s="1">
        <v>20</v>
      </c>
      <c r="D130" s="1">
        <v>20</v>
      </c>
      <c r="E130" s="7">
        <f t="shared" si="2"/>
        <v>400</v>
      </c>
      <c r="F130" s="16">
        <v>43130</v>
      </c>
      <c r="G130" s="15"/>
      <c r="H130" s="4" t="s">
        <v>112</v>
      </c>
      <c r="I130" s="1"/>
      <c r="L130"/>
    </row>
    <row r="131" spans="1:12" ht="43.5" hidden="1" x14ac:dyDescent="0.35">
      <c r="A131" s="4"/>
      <c r="B131" s="1" t="s">
        <v>68</v>
      </c>
      <c r="C131" s="1">
        <v>10</v>
      </c>
      <c r="D131" s="1">
        <v>950</v>
      </c>
      <c r="E131" s="7">
        <f t="shared" si="2"/>
        <v>9500</v>
      </c>
      <c r="F131" s="16">
        <v>43130</v>
      </c>
      <c r="G131" s="15" t="s">
        <v>69</v>
      </c>
      <c r="H131" s="4" t="s">
        <v>112</v>
      </c>
      <c r="I131" s="1"/>
      <c r="L131" t="s">
        <v>15</v>
      </c>
    </row>
    <row r="132" spans="1:12" hidden="1" x14ac:dyDescent="0.35">
      <c r="A132" s="4"/>
      <c r="B132" s="1" t="s">
        <v>70</v>
      </c>
      <c r="C132" s="1">
        <v>20</v>
      </c>
      <c r="D132" s="1">
        <v>10</v>
      </c>
      <c r="E132" s="7">
        <f t="shared" si="2"/>
        <v>200</v>
      </c>
      <c r="F132" s="16">
        <v>43130</v>
      </c>
      <c r="G132" s="15"/>
      <c r="H132" s="4" t="s">
        <v>112</v>
      </c>
      <c r="I132" s="1"/>
      <c r="L132"/>
    </row>
    <row r="133" spans="1:12" hidden="1" x14ac:dyDescent="0.35">
      <c r="A133" s="4"/>
      <c r="B133" s="1" t="s">
        <v>71</v>
      </c>
      <c r="C133" s="1">
        <v>10</v>
      </c>
      <c r="D133" s="1">
        <v>150</v>
      </c>
      <c r="E133" s="7">
        <f t="shared" si="2"/>
        <v>1500</v>
      </c>
      <c r="F133" s="16">
        <v>43130</v>
      </c>
      <c r="G133" s="15" t="s">
        <v>72</v>
      </c>
      <c r="H133" s="4" t="s">
        <v>112</v>
      </c>
      <c r="I133" s="1"/>
      <c r="L133"/>
    </row>
    <row r="134" spans="1:12" ht="29" hidden="1" x14ac:dyDescent="0.35">
      <c r="A134" s="4"/>
      <c r="B134" s="1" t="s">
        <v>73</v>
      </c>
      <c r="C134" s="1">
        <v>40</v>
      </c>
      <c r="D134" s="1">
        <v>20</v>
      </c>
      <c r="E134" s="7">
        <f t="shared" si="2"/>
        <v>800</v>
      </c>
      <c r="F134" s="16">
        <v>43130</v>
      </c>
      <c r="G134" s="15" t="s">
        <v>74</v>
      </c>
      <c r="H134" s="4" t="s">
        <v>112</v>
      </c>
      <c r="I134" s="1"/>
      <c r="L134"/>
    </row>
    <row r="135" spans="1:12" ht="58" hidden="1" x14ac:dyDescent="0.35">
      <c r="A135" s="4"/>
      <c r="B135" s="1" t="s">
        <v>75</v>
      </c>
      <c r="C135" s="1">
        <v>10</v>
      </c>
      <c r="D135" s="1">
        <v>50</v>
      </c>
      <c r="E135" s="7">
        <f t="shared" si="2"/>
        <v>500</v>
      </c>
      <c r="F135" s="16">
        <v>43130</v>
      </c>
      <c r="G135" s="15" t="s">
        <v>76</v>
      </c>
      <c r="H135" s="4" t="s">
        <v>112</v>
      </c>
      <c r="I135" s="1"/>
      <c r="L135"/>
    </row>
    <row r="136" spans="1:12" ht="29" hidden="1" x14ac:dyDescent="0.35">
      <c r="A136" s="4"/>
      <c r="B136" s="1" t="s">
        <v>77</v>
      </c>
      <c r="C136" s="1">
        <v>10</v>
      </c>
      <c r="D136" s="1">
        <v>50</v>
      </c>
      <c r="E136" s="7">
        <f t="shared" si="2"/>
        <v>500</v>
      </c>
      <c r="F136" s="16">
        <v>43130</v>
      </c>
      <c r="G136" s="15" t="s">
        <v>78</v>
      </c>
      <c r="H136" s="4" t="s">
        <v>112</v>
      </c>
      <c r="I136" s="1"/>
      <c r="L136"/>
    </row>
    <row r="137" spans="1:12" ht="29" hidden="1" x14ac:dyDescent="0.35">
      <c r="A137" s="4"/>
      <c r="B137" s="1" t="s">
        <v>79</v>
      </c>
      <c r="C137" s="1">
        <v>10</v>
      </c>
      <c r="D137" s="1">
        <v>30</v>
      </c>
      <c r="E137" s="7">
        <f t="shared" si="2"/>
        <v>300</v>
      </c>
      <c r="F137" s="16">
        <v>43130</v>
      </c>
      <c r="G137" s="15" t="s">
        <v>78</v>
      </c>
      <c r="H137" s="4" t="s">
        <v>112</v>
      </c>
      <c r="I137" s="1"/>
      <c r="L137"/>
    </row>
    <row r="138" spans="1:12" ht="29" hidden="1" x14ac:dyDescent="0.35">
      <c r="A138" s="4"/>
      <c r="B138" s="1" t="s">
        <v>80</v>
      </c>
      <c r="C138" s="1">
        <v>10</v>
      </c>
      <c r="D138" s="1">
        <v>20</v>
      </c>
      <c r="E138" s="7">
        <f t="shared" si="2"/>
        <v>200</v>
      </c>
      <c r="F138" s="16">
        <v>43130</v>
      </c>
      <c r="G138" s="15" t="s">
        <v>81</v>
      </c>
      <c r="H138" s="4" t="s">
        <v>112</v>
      </c>
      <c r="I138" s="1"/>
      <c r="L138"/>
    </row>
    <row r="139" spans="1:12" ht="43.5" hidden="1" x14ac:dyDescent="0.35">
      <c r="A139" s="4"/>
      <c r="B139" s="1" t="s">
        <v>82</v>
      </c>
      <c r="C139" s="1">
        <v>5</v>
      </c>
      <c r="D139" s="1">
        <v>210</v>
      </c>
      <c r="E139" s="7">
        <f t="shared" si="2"/>
        <v>1050</v>
      </c>
      <c r="F139" s="16">
        <v>43130</v>
      </c>
      <c r="G139" s="15" t="s">
        <v>83</v>
      </c>
      <c r="H139" s="4" t="s">
        <v>112</v>
      </c>
      <c r="I139" s="1"/>
      <c r="L139"/>
    </row>
    <row r="140" spans="1:12" ht="43.5" hidden="1" x14ac:dyDescent="0.35">
      <c r="A140" s="4"/>
      <c r="B140" s="1" t="s">
        <v>84</v>
      </c>
      <c r="C140" s="1">
        <v>10</v>
      </c>
      <c r="D140" s="1">
        <v>190</v>
      </c>
      <c r="E140" s="7">
        <f t="shared" si="2"/>
        <v>1900</v>
      </c>
      <c r="F140" s="16">
        <v>43130</v>
      </c>
      <c r="G140" s="15" t="s">
        <v>85</v>
      </c>
      <c r="H140" s="4" t="s">
        <v>112</v>
      </c>
      <c r="I140" s="1"/>
      <c r="L140" t="s">
        <v>15</v>
      </c>
    </row>
    <row r="141" spans="1:12" ht="58" hidden="1" x14ac:dyDescent="0.35">
      <c r="A141" s="4"/>
      <c r="B141" s="13" t="s">
        <v>262</v>
      </c>
      <c r="C141" s="13"/>
      <c r="D141" s="13"/>
      <c r="E141" s="30">
        <v>1600000</v>
      </c>
      <c r="F141" s="52">
        <v>2018</v>
      </c>
      <c r="G141" s="53" t="s">
        <v>263</v>
      </c>
      <c r="H141" s="28" t="s">
        <v>112</v>
      </c>
      <c r="I141" s="4" t="s">
        <v>358</v>
      </c>
      <c r="L141"/>
    </row>
    <row r="142" spans="1:12" ht="29" hidden="1" x14ac:dyDescent="0.35">
      <c r="A142" s="4"/>
      <c r="B142" s="28" t="s">
        <v>361</v>
      </c>
      <c r="C142" s="13">
        <v>1</v>
      </c>
      <c r="D142" s="13"/>
      <c r="E142" s="30">
        <v>3200</v>
      </c>
      <c r="F142" s="52"/>
      <c r="G142" s="53"/>
      <c r="H142" s="28"/>
      <c r="I142" s="4" t="s">
        <v>243</v>
      </c>
      <c r="K142" s="12"/>
      <c r="L142" s="12"/>
    </row>
    <row r="143" spans="1:12" ht="29" hidden="1" x14ac:dyDescent="0.35">
      <c r="A143" s="4"/>
      <c r="B143" s="28" t="s">
        <v>362</v>
      </c>
      <c r="C143" s="13"/>
      <c r="D143" s="13"/>
      <c r="E143" s="30">
        <v>3200</v>
      </c>
      <c r="F143" s="52"/>
      <c r="G143" s="53"/>
      <c r="H143" s="28"/>
      <c r="I143" s="4" t="s">
        <v>243</v>
      </c>
      <c r="L143"/>
    </row>
    <row r="144" spans="1:12" ht="43.5" hidden="1" x14ac:dyDescent="0.35">
      <c r="A144" s="4"/>
      <c r="B144" s="28" t="s">
        <v>363</v>
      </c>
      <c r="C144" s="13"/>
      <c r="D144" s="13"/>
      <c r="E144" s="30">
        <v>6400</v>
      </c>
      <c r="F144" s="52"/>
      <c r="G144" s="53"/>
      <c r="H144" s="28"/>
      <c r="I144" s="4" t="s">
        <v>243</v>
      </c>
      <c r="L144"/>
    </row>
    <row r="145" spans="1:11" customFormat="1" ht="43.5" hidden="1" x14ac:dyDescent="0.35">
      <c r="A145" s="4"/>
      <c r="B145" s="28" t="s">
        <v>363</v>
      </c>
      <c r="C145" s="13"/>
      <c r="D145" s="13"/>
      <c r="E145" s="30">
        <v>6400</v>
      </c>
      <c r="F145" s="52"/>
      <c r="G145" s="53"/>
      <c r="H145" s="28"/>
      <c r="I145" s="4" t="s">
        <v>243</v>
      </c>
    </row>
    <row r="146" spans="1:11" customFormat="1" ht="43.5" hidden="1" x14ac:dyDescent="0.35">
      <c r="A146" s="4"/>
      <c r="B146" s="28" t="s">
        <v>363</v>
      </c>
      <c r="C146" s="13"/>
      <c r="D146" s="13"/>
      <c r="E146" s="30">
        <v>6400</v>
      </c>
      <c r="F146" s="52"/>
      <c r="G146" s="53"/>
      <c r="H146" s="28"/>
      <c r="I146" s="4" t="s">
        <v>243</v>
      </c>
    </row>
    <row r="147" spans="1:11" customFormat="1" ht="29" hidden="1" x14ac:dyDescent="0.35">
      <c r="A147" s="4"/>
      <c r="B147" s="28" t="s">
        <v>364</v>
      </c>
      <c r="C147" s="13"/>
      <c r="D147" s="13"/>
      <c r="E147" s="30">
        <f>5*500</f>
        <v>2500</v>
      </c>
      <c r="F147" s="52"/>
      <c r="G147" s="53"/>
      <c r="H147" s="28"/>
      <c r="I147" s="4" t="s">
        <v>243</v>
      </c>
    </row>
    <row r="148" spans="1:11" customFormat="1" ht="29" hidden="1" x14ac:dyDescent="0.35">
      <c r="A148" s="4"/>
      <c r="B148" s="28" t="s">
        <v>365</v>
      </c>
      <c r="C148" s="13"/>
      <c r="D148" s="13"/>
      <c r="E148" s="30">
        <f>10*300</f>
        <v>3000</v>
      </c>
      <c r="F148" s="52"/>
      <c r="G148" s="53"/>
      <c r="H148" s="28"/>
      <c r="I148" s="4"/>
    </row>
    <row r="149" spans="1:11" customFormat="1" ht="29" hidden="1" x14ac:dyDescent="0.35">
      <c r="A149" s="4"/>
      <c r="B149" s="13" t="s">
        <v>113</v>
      </c>
      <c r="C149" s="1">
        <v>1</v>
      </c>
      <c r="D149" s="4"/>
      <c r="E149" s="33">
        <v>500000</v>
      </c>
      <c r="F149" s="25">
        <v>43160</v>
      </c>
      <c r="G149" s="4" t="s">
        <v>124</v>
      </c>
      <c r="H149" s="4" t="s">
        <v>119</v>
      </c>
      <c r="I149" s="4" t="s">
        <v>135</v>
      </c>
      <c r="J149" s="45"/>
    </row>
    <row r="150" spans="1:11" customFormat="1" ht="58" hidden="1" x14ac:dyDescent="0.35">
      <c r="A150" s="4"/>
      <c r="B150" s="4" t="s">
        <v>136</v>
      </c>
      <c r="C150" s="1">
        <v>1</v>
      </c>
      <c r="D150" s="4"/>
      <c r="E150" s="33">
        <v>300000</v>
      </c>
      <c r="F150" s="25">
        <v>43160</v>
      </c>
      <c r="G150" s="4" t="s">
        <v>125</v>
      </c>
      <c r="H150" s="4" t="s">
        <v>119</v>
      </c>
      <c r="I150" s="4" t="s">
        <v>137</v>
      </c>
      <c r="J150" s="44"/>
      <c r="K150" s="43"/>
    </row>
    <row r="151" spans="1:11" customFormat="1" ht="58" hidden="1" x14ac:dyDescent="0.35">
      <c r="A151" s="4"/>
      <c r="B151" s="1" t="s">
        <v>114</v>
      </c>
      <c r="C151" s="1">
        <v>1</v>
      </c>
      <c r="D151" s="4"/>
      <c r="E151" s="34">
        <v>4000000</v>
      </c>
      <c r="F151" s="25">
        <v>43160</v>
      </c>
      <c r="G151" s="4" t="s">
        <v>126</v>
      </c>
      <c r="H151" s="4" t="s">
        <v>119</v>
      </c>
      <c r="I151" s="4" t="s">
        <v>229</v>
      </c>
      <c r="J151" s="1"/>
    </row>
    <row r="152" spans="1:11" customFormat="1" ht="57.65" hidden="1" customHeight="1" x14ac:dyDescent="0.35">
      <c r="A152" s="4"/>
      <c r="B152" s="1" t="s">
        <v>115</v>
      </c>
      <c r="C152" s="32">
        <f>250000+62000</f>
        <v>312000</v>
      </c>
      <c r="D152" s="4"/>
      <c r="E152" s="34">
        <v>273000</v>
      </c>
      <c r="F152" s="25">
        <v>43191</v>
      </c>
      <c r="G152" s="4" t="s">
        <v>127</v>
      </c>
      <c r="H152" s="4" t="s">
        <v>119</v>
      </c>
      <c r="I152" s="28" t="s">
        <v>138</v>
      </c>
      <c r="J152" s="29" t="s">
        <v>212</v>
      </c>
      <c r="K152" s="31"/>
    </row>
    <row r="153" spans="1:11" customFormat="1" ht="43.5" hidden="1" x14ac:dyDescent="0.35">
      <c r="A153" s="4"/>
      <c r="B153" s="1" t="s">
        <v>116</v>
      </c>
      <c r="C153" s="23">
        <v>80000</v>
      </c>
      <c r="D153" s="4"/>
      <c r="E153" s="34">
        <v>230000</v>
      </c>
      <c r="F153" s="25">
        <v>43160</v>
      </c>
      <c r="G153" s="4" t="s">
        <v>128</v>
      </c>
      <c r="H153" s="4" t="s">
        <v>119</v>
      </c>
      <c r="I153" s="7"/>
      <c r="J153" s="28" t="s">
        <v>212</v>
      </c>
      <c r="K153" s="43"/>
    </row>
    <row r="154" spans="1:11" customFormat="1" ht="29" hidden="1" x14ac:dyDescent="0.35">
      <c r="A154" s="4"/>
      <c r="B154" s="4" t="s">
        <v>117</v>
      </c>
      <c r="C154" s="1">
        <v>1</v>
      </c>
      <c r="D154" s="4"/>
      <c r="E154" s="7">
        <v>4000000</v>
      </c>
      <c r="F154" s="25">
        <v>43221</v>
      </c>
      <c r="G154" s="4"/>
      <c r="H154" s="4" t="s">
        <v>119</v>
      </c>
      <c r="I154" s="1"/>
      <c r="J154" s="28" t="s">
        <v>212</v>
      </c>
      <c r="K154" s="31"/>
    </row>
    <row r="155" spans="1:11" customFormat="1" ht="29" hidden="1" x14ac:dyDescent="0.35">
      <c r="A155" s="4"/>
      <c r="B155" s="28" t="s">
        <v>264</v>
      </c>
      <c r="C155" s="13">
        <v>1</v>
      </c>
      <c r="D155" s="28"/>
      <c r="E155" s="30">
        <v>218999</v>
      </c>
      <c r="F155" s="46"/>
      <c r="G155" s="28"/>
      <c r="H155" s="28" t="s">
        <v>119</v>
      </c>
      <c r="I155" s="13"/>
      <c r="J155" s="50"/>
      <c r="K155" s="31"/>
    </row>
    <row r="156" spans="1:11" customFormat="1" ht="29" hidden="1" x14ac:dyDescent="0.35">
      <c r="A156" s="4"/>
      <c r="B156" s="28" t="s">
        <v>265</v>
      </c>
      <c r="C156" s="13">
        <v>1</v>
      </c>
      <c r="D156" s="28"/>
      <c r="E156" s="30">
        <v>143078.1</v>
      </c>
      <c r="F156" s="46"/>
      <c r="G156" s="28"/>
      <c r="H156" s="28" t="s">
        <v>119</v>
      </c>
      <c r="I156" s="13"/>
      <c r="J156" s="50"/>
      <c r="K156" s="31"/>
    </row>
    <row r="157" spans="1:11" customFormat="1" ht="29" hidden="1" x14ac:dyDescent="0.35">
      <c r="A157" s="4"/>
      <c r="B157" s="54" t="s">
        <v>118</v>
      </c>
      <c r="C157" s="1"/>
      <c r="D157" s="4"/>
      <c r="E157" s="7"/>
      <c r="F157" s="1"/>
      <c r="G157" s="4"/>
      <c r="H157" s="4" t="s">
        <v>119</v>
      </c>
      <c r="I157" s="1"/>
      <c r="J157" s="1"/>
    </row>
    <row r="158" spans="1:11" customFormat="1" ht="72.5" hidden="1" x14ac:dyDescent="0.35">
      <c r="A158" s="28"/>
      <c r="B158" s="13" t="s">
        <v>254</v>
      </c>
      <c r="C158" s="32">
        <v>80000</v>
      </c>
      <c r="D158" s="28">
        <v>8</v>
      </c>
      <c r="E158" s="33">
        <f>C158*D158</f>
        <v>640000</v>
      </c>
      <c r="F158" s="46">
        <v>43160</v>
      </c>
      <c r="G158" s="28"/>
      <c r="H158" s="4" t="s">
        <v>119</v>
      </c>
      <c r="I158" s="28" t="s">
        <v>357</v>
      </c>
      <c r="J158" s="28"/>
      <c r="K158" s="31"/>
    </row>
    <row r="159" spans="1:11" customFormat="1" ht="87" hidden="1" x14ac:dyDescent="0.35">
      <c r="A159" s="28"/>
      <c r="B159" s="13" t="s">
        <v>255</v>
      </c>
      <c r="C159" s="32">
        <v>60000</v>
      </c>
      <c r="D159" s="28">
        <v>19.68</v>
      </c>
      <c r="E159" s="33">
        <f>D159*C159</f>
        <v>1180800</v>
      </c>
      <c r="F159" s="13" t="s">
        <v>121</v>
      </c>
      <c r="G159" s="28" t="s">
        <v>256</v>
      </c>
      <c r="H159" s="4" t="s">
        <v>119</v>
      </c>
      <c r="I159" s="28" t="s">
        <v>257</v>
      </c>
      <c r="J159" s="28"/>
      <c r="K159" s="31"/>
    </row>
    <row r="160" spans="1:11" customFormat="1" ht="43.5" hidden="1" x14ac:dyDescent="0.35">
      <c r="A160" s="4"/>
      <c r="B160" s="1" t="s">
        <v>230</v>
      </c>
      <c r="C160" s="1">
        <v>20</v>
      </c>
      <c r="D160" s="4">
        <v>14565</v>
      </c>
      <c r="E160" s="30">
        <f>C160*D160</f>
        <v>291300</v>
      </c>
      <c r="F160" s="1" t="s">
        <v>122</v>
      </c>
      <c r="G160" s="4" t="s">
        <v>129</v>
      </c>
      <c r="H160" s="4" t="s">
        <v>119</v>
      </c>
      <c r="I160" s="28" t="s">
        <v>213</v>
      </c>
      <c r="J160" s="28" t="s">
        <v>212</v>
      </c>
      <c r="K160" s="31"/>
    </row>
    <row r="161" spans="1:12" ht="87" hidden="1" x14ac:dyDescent="0.35">
      <c r="A161" s="4"/>
      <c r="B161" s="4" t="s">
        <v>231</v>
      </c>
      <c r="C161" s="1"/>
      <c r="D161" s="4"/>
      <c r="E161" s="7">
        <v>1500000</v>
      </c>
      <c r="F161" s="1" t="s">
        <v>123</v>
      </c>
      <c r="G161" s="4" t="s">
        <v>139</v>
      </c>
      <c r="H161" s="4" t="s">
        <v>119</v>
      </c>
      <c r="I161" s="28" t="s">
        <v>232</v>
      </c>
      <c r="J161" s="28" t="s">
        <v>214</v>
      </c>
      <c r="K161" s="31"/>
      <c r="L161" s="31"/>
    </row>
    <row r="162" spans="1:12" ht="43.5" hidden="1" x14ac:dyDescent="0.35">
      <c r="A162" s="4"/>
      <c r="B162" s="4" t="s">
        <v>141</v>
      </c>
      <c r="C162" s="4">
        <v>12</v>
      </c>
      <c r="D162" s="4"/>
      <c r="E162" s="5">
        <v>1000</v>
      </c>
      <c r="F162" s="4"/>
      <c r="G162" s="4" t="s">
        <v>143</v>
      </c>
      <c r="H162" s="4" t="s">
        <v>134</v>
      </c>
      <c r="I162" s="1"/>
      <c r="L162"/>
    </row>
    <row r="163" spans="1:12" ht="29" hidden="1" x14ac:dyDescent="0.35">
      <c r="A163" s="4"/>
      <c r="B163" s="4" t="s">
        <v>142</v>
      </c>
      <c r="C163" s="4">
        <v>400</v>
      </c>
      <c r="D163" s="4"/>
      <c r="E163" s="5">
        <v>5000</v>
      </c>
      <c r="F163" s="4"/>
      <c r="G163" s="4" t="s">
        <v>144</v>
      </c>
      <c r="H163" s="4" t="s">
        <v>134</v>
      </c>
      <c r="I163" s="1"/>
      <c r="L163"/>
    </row>
    <row r="164" spans="1:12" ht="58" hidden="1" x14ac:dyDescent="0.35">
      <c r="A164" s="4"/>
      <c r="B164" s="4" t="s">
        <v>140</v>
      </c>
      <c r="C164" s="4">
        <v>3</v>
      </c>
      <c r="D164" s="4"/>
      <c r="E164" s="5">
        <v>3000</v>
      </c>
      <c r="F164" s="4" t="s">
        <v>146</v>
      </c>
      <c r="G164" s="4" t="s">
        <v>145</v>
      </c>
      <c r="H164" s="4" t="s">
        <v>134</v>
      </c>
      <c r="I164" s="1"/>
      <c r="L164"/>
    </row>
    <row r="165" spans="1:12" ht="29" hidden="1" x14ac:dyDescent="0.35">
      <c r="A165" s="4"/>
      <c r="B165" s="4" t="s">
        <v>149</v>
      </c>
      <c r="C165" s="4">
        <v>50</v>
      </c>
      <c r="D165" s="4"/>
      <c r="E165" s="5">
        <v>250000</v>
      </c>
      <c r="F165" s="4" t="s">
        <v>50</v>
      </c>
      <c r="G165" s="4" t="s">
        <v>150</v>
      </c>
      <c r="H165" s="1" t="s">
        <v>148</v>
      </c>
      <c r="I165" s="1"/>
      <c r="L165"/>
    </row>
    <row r="166" spans="1:12" ht="43.5" hidden="1" x14ac:dyDescent="0.35">
      <c r="A166" s="4"/>
      <c r="B166" s="4" t="s">
        <v>151</v>
      </c>
      <c r="C166" s="4">
        <v>1</v>
      </c>
      <c r="D166" s="4"/>
      <c r="E166" s="5">
        <v>250000</v>
      </c>
      <c r="F166" s="4" t="s">
        <v>153</v>
      </c>
      <c r="G166" s="4" t="s">
        <v>152</v>
      </c>
      <c r="H166" s="1" t="s">
        <v>148</v>
      </c>
      <c r="I166" s="1"/>
      <c r="L166"/>
    </row>
    <row r="167" spans="1:12" ht="101.5" hidden="1" x14ac:dyDescent="0.35">
      <c r="A167" s="4"/>
      <c r="B167" s="4" t="s">
        <v>154</v>
      </c>
      <c r="C167" s="24">
        <f>3*15</f>
        <v>45</v>
      </c>
      <c r="D167" s="4"/>
      <c r="E167" s="5">
        <v>6750</v>
      </c>
      <c r="F167" s="4" t="s">
        <v>155</v>
      </c>
      <c r="G167" s="4" t="s">
        <v>156</v>
      </c>
      <c r="H167" s="1" t="s">
        <v>179</v>
      </c>
      <c r="I167" s="1"/>
      <c r="L167"/>
    </row>
    <row r="168" spans="1:12" ht="101.5" hidden="1" x14ac:dyDescent="0.35">
      <c r="A168" s="4"/>
      <c r="B168" s="4" t="s">
        <v>157</v>
      </c>
      <c r="C168" s="24">
        <f>3*15</f>
        <v>45</v>
      </c>
      <c r="D168" s="4"/>
      <c r="E168" s="5">
        <v>6750</v>
      </c>
      <c r="F168" s="4" t="s">
        <v>158</v>
      </c>
      <c r="G168" s="4" t="s">
        <v>159</v>
      </c>
      <c r="H168" s="1" t="s">
        <v>179</v>
      </c>
      <c r="I168" s="1"/>
      <c r="L168"/>
    </row>
    <row r="169" spans="1:12" ht="72.5" hidden="1" x14ac:dyDescent="0.35">
      <c r="A169" s="4"/>
      <c r="B169" s="4" t="s">
        <v>160</v>
      </c>
      <c r="C169" s="24">
        <f>15*12</f>
        <v>180</v>
      </c>
      <c r="D169" s="4"/>
      <c r="E169" s="5">
        <v>36000</v>
      </c>
      <c r="F169" s="4" t="s">
        <v>161</v>
      </c>
      <c r="G169" s="4" t="s">
        <v>162</v>
      </c>
      <c r="H169" s="1" t="s">
        <v>179</v>
      </c>
      <c r="I169" s="1"/>
      <c r="L169"/>
    </row>
    <row r="170" spans="1:12" ht="72.5" hidden="1" x14ac:dyDescent="0.35">
      <c r="A170" s="4"/>
      <c r="B170" s="4" t="s">
        <v>163</v>
      </c>
      <c r="C170" s="24">
        <f>15*12</f>
        <v>180</v>
      </c>
      <c r="D170" s="4"/>
      <c r="E170" s="5">
        <v>45000</v>
      </c>
      <c r="F170" s="4" t="s">
        <v>161</v>
      </c>
      <c r="G170" s="4" t="s">
        <v>164</v>
      </c>
      <c r="H170" s="1" t="s">
        <v>179</v>
      </c>
      <c r="I170" s="1"/>
      <c r="L170"/>
    </row>
    <row r="171" spans="1:12" ht="58" hidden="1" x14ac:dyDescent="0.35">
      <c r="A171" s="4"/>
      <c r="B171" s="4" t="s">
        <v>165</v>
      </c>
      <c r="C171" s="24">
        <v>4</v>
      </c>
      <c r="D171" s="4"/>
      <c r="E171" s="5">
        <v>8000</v>
      </c>
      <c r="F171" s="4" t="s">
        <v>166</v>
      </c>
      <c r="G171" s="4" t="s">
        <v>167</v>
      </c>
      <c r="H171" s="1" t="s">
        <v>179</v>
      </c>
      <c r="I171" s="1"/>
      <c r="L171"/>
    </row>
    <row r="172" spans="1:12" ht="29" hidden="1" x14ac:dyDescent="0.35">
      <c r="A172" s="4"/>
      <c r="B172" s="4" t="s">
        <v>168</v>
      </c>
      <c r="C172" s="24">
        <f>4*15</f>
        <v>60</v>
      </c>
      <c r="D172" s="4"/>
      <c r="E172" s="5">
        <v>9000</v>
      </c>
      <c r="F172" s="4" t="s">
        <v>166</v>
      </c>
      <c r="G172" s="4" t="s">
        <v>169</v>
      </c>
      <c r="H172" s="1" t="s">
        <v>179</v>
      </c>
      <c r="I172" s="1"/>
      <c r="L172"/>
    </row>
    <row r="173" spans="1:12" ht="29" hidden="1" x14ac:dyDescent="0.35">
      <c r="A173" s="4"/>
      <c r="B173" s="4" t="s">
        <v>170</v>
      </c>
      <c r="C173" s="24">
        <v>130</v>
      </c>
      <c r="D173" s="4"/>
      <c r="E173" s="5">
        <v>15600</v>
      </c>
      <c r="F173" s="4" t="s">
        <v>171</v>
      </c>
      <c r="G173" s="4" t="s">
        <v>172</v>
      </c>
      <c r="H173" s="1" t="s">
        <v>179</v>
      </c>
      <c r="I173" s="1"/>
      <c r="L173"/>
    </row>
    <row r="174" spans="1:12" ht="29" hidden="1" x14ac:dyDescent="0.35">
      <c r="A174" s="4"/>
      <c r="B174" s="4" t="s">
        <v>244</v>
      </c>
      <c r="C174" s="24">
        <f>15+12</f>
        <v>27</v>
      </c>
      <c r="D174" s="4"/>
      <c r="E174" s="5">
        <v>3240</v>
      </c>
      <c r="F174" s="4" t="s">
        <v>248</v>
      </c>
      <c r="G174" s="4" t="s">
        <v>250</v>
      </c>
      <c r="H174" s="1" t="s">
        <v>179</v>
      </c>
      <c r="I174" s="1"/>
      <c r="L174"/>
    </row>
    <row r="175" spans="1:12" ht="29" hidden="1" x14ac:dyDescent="0.35">
      <c r="A175" s="4"/>
      <c r="B175" s="4" t="s">
        <v>173</v>
      </c>
      <c r="C175" s="24">
        <v>12</v>
      </c>
      <c r="D175" s="4"/>
      <c r="E175" s="5">
        <v>2500</v>
      </c>
      <c r="F175" s="4" t="s">
        <v>171</v>
      </c>
      <c r="G175" s="4" t="s">
        <v>174</v>
      </c>
      <c r="H175" s="1" t="s">
        <v>179</v>
      </c>
      <c r="I175" s="1"/>
      <c r="L175"/>
    </row>
    <row r="176" spans="1:12" ht="72.5" hidden="1" x14ac:dyDescent="0.35">
      <c r="A176" s="4"/>
      <c r="B176" s="4" t="s">
        <v>175</v>
      </c>
      <c r="C176" s="24">
        <v>8</v>
      </c>
      <c r="D176" s="4"/>
      <c r="E176" s="5">
        <v>1500</v>
      </c>
      <c r="F176" s="4" t="s">
        <v>161</v>
      </c>
      <c r="G176" s="4" t="s">
        <v>176</v>
      </c>
      <c r="H176" s="1" t="s">
        <v>179</v>
      </c>
      <c r="I176" s="1"/>
      <c r="L176"/>
    </row>
    <row r="177" spans="1:9" customFormat="1" ht="43.5" hidden="1" x14ac:dyDescent="0.35">
      <c r="A177" s="4"/>
      <c r="B177" s="4" t="s">
        <v>177</v>
      </c>
      <c r="C177" s="24">
        <v>2</v>
      </c>
      <c r="D177" s="4"/>
      <c r="E177" s="5">
        <v>12000</v>
      </c>
      <c r="F177" s="4" t="s">
        <v>171</v>
      </c>
      <c r="G177" s="4" t="s">
        <v>178</v>
      </c>
      <c r="H177" s="1" t="s">
        <v>179</v>
      </c>
      <c r="I177" s="1"/>
    </row>
    <row r="178" spans="1:9" customFormat="1" ht="58" hidden="1" x14ac:dyDescent="0.35">
      <c r="A178" s="4"/>
      <c r="B178" s="4" t="s">
        <v>245</v>
      </c>
      <c r="C178" s="24">
        <v>52</v>
      </c>
      <c r="D178" s="4"/>
      <c r="E178" s="5">
        <v>3900</v>
      </c>
      <c r="F178" s="4" t="s">
        <v>161</v>
      </c>
      <c r="G178" s="4" t="s">
        <v>251</v>
      </c>
      <c r="H178" s="1" t="s">
        <v>179</v>
      </c>
      <c r="I178" s="1"/>
    </row>
    <row r="179" spans="1:9" customFormat="1" ht="43.5" hidden="1" x14ac:dyDescent="0.35">
      <c r="A179" s="4"/>
      <c r="B179" s="4" t="s">
        <v>246</v>
      </c>
      <c r="C179" s="24">
        <v>12</v>
      </c>
      <c r="D179" s="4"/>
      <c r="E179" s="5">
        <v>3000</v>
      </c>
      <c r="F179" s="4" t="s">
        <v>161</v>
      </c>
      <c r="G179" s="4" t="s">
        <v>252</v>
      </c>
      <c r="H179" s="1" t="s">
        <v>179</v>
      </c>
      <c r="I179" s="1"/>
    </row>
    <row r="180" spans="1:9" customFormat="1" ht="43.5" hidden="1" x14ac:dyDescent="0.35">
      <c r="A180" s="4"/>
      <c r="B180" s="1" t="s">
        <v>247</v>
      </c>
      <c r="C180" s="24">
        <v>5000</v>
      </c>
      <c r="D180" s="4"/>
      <c r="E180" s="5">
        <v>75000</v>
      </c>
      <c r="F180" s="4" t="s">
        <v>249</v>
      </c>
      <c r="G180" s="4" t="s">
        <v>253</v>
      </c>
      <c r="H180" s="1" t="s">
        <v>179</v>
      </c>
      <c r="I180" s="1"/>
    </row>
    <row r="181" spans="1:9" customFormat="1" ht="43.5" hidden="1" x14ac:dyDescent="0.35">
      <c r="A181" s="4"/>
      <c r="B181" s="4" t="s">
        <v>180</v>
      </c>
      <c r="C181" s="1">
        <v>6</v>
      </c>
      <c r="D181" s="1">
        <v>1000</v>
      </c>
      <c r="E181" s="37">
        <v>6000</v>
      </c>
      <c r="F181" s="4" t="s">
        <v>181</v>
      </c>
      <c r="G181" s="4" t="s">
        <v>182</v>
      </c>
      <c r="H181" s="4" t="s">
        <v>196</v>
      </c>
      <c r="I181" s="1" t="s">
        <v>221</v>
      </c>
    </row>
    <row r="182" spans="1:9" customFormat="1" ht="29" hidden="1" x14ac:dyDescent="0.35">
      <c r="A182" s="4"/>
      <c r="B182" s="4" t="s">
        <v>183</v>
      </c>
      <c r="C182" s="1">
        <v>6</v>
      </c>
      <c r="D182" s="1"/>
      <c r="E182" s="37">
        <v>3000</v>
      </c>
      <c r="F182" s="4" t="s">
        <v>181</v>
      </c>
      <c r="G182" s="4" t="s">
        <v>184</v>
      </c>
      <c r="H182" s="4" t="s">
        <v>196</v>
      </c>
      <c r="I182" s="1" t="s">
        <v>221</v>
      </c>
    </row>
    <row r="183" spans="1:9" customFormat="1" ht="87" hidden="1" x14ac:dyDescent="0.35">
      <c r="A183" s="4"/>
      <c r="B183" s="4" t="s">
        <v>185</v>
      </c>
      <c r="C183" s="1" t="s">
        <v>186</v>
      </c>
      <c r="D183" s="1"/>
      <c r="E183" s="37">
        <v>12000</v>
      </c>
      <c r="F183" s="4" t="s">
        <v>187</v>
      </c>
      <c r="G183" s="4" t="s">
        <v>188</v>
      </c>
      <c r="H183" s="4" t="s">
        <v>196</v>
      </c>
      <c r="I183" s="1" t="s">
        <v>221</v>
      </c>
    </row>
    <row r="184" spans="1:9" customFormat="1" ht="58" hidden="1" x14ac:dyDescent="0.35">
      <c r="A184" s="4"/>
      <c r="B184" s="4" t="s">
        <v>189</v>
      </c>
      <c r="C184" s="1">
        <v>50</v>
      </c>
      <c r="D184" s="1"/>
      <c r="E184" s="37">
        <v>5000</v>
      </c>
      <c r="F184" s="4" t="s">
        <v>190</v>
      </c>
      <c r="G184" s="4" t="s">
        <v>191</v>
      </c>
      <c r="H184" s="4" t="s">
        <v>196</v>
      </c>
      <c r="I184" s="1" t="s">
        <v>221</v>
      </c>
    </row>
    <row r="185" spans="1:9" customFormat="1" ht="72.5" hidden="1" x14ac:dyDescent="0.35">
      <c r="A185" s="4"/>
      <c r="B185" s="4" t="s">
        <v>192</v>
      </c>
      <c r="C185" s="1" t="s">
        <v>193</v>
      </c>
      <c r="D185" s="1"/>
      <c r="E185" s="37">
        <v>2500</v>
      </c>
      <c r="F185" s="4" t="s">
        <v>194</v>
      </c>
      <c r="G185" s="4" t="s">
        <v>195</v>
      </c>
      <c r="H185" s="4" t="s">
        <v>196</v>
      </c>
      <c r="I185" s="1" t="s">
        <v>221</v>
      </c>
    </row>
    <row r="186" spans="1:9" customFormat="1" ht="29" hidden="1" x14ac:dyDescent="0.35">
      <c r="A186" s="4"/>
      <c r="B186" s="28" t="s">
        <v>198</v>
      </c>
      <c r="C186" s="13">
        <v>1</v>
      </c>
      <c r="D186" s="13"/>
      <c r="E186" s="37">
        <v>200000</v>
      </c>
      <c r="F186" s="39">
        <v>43252</v>
      </c>
      <c r="G186" s="40"/>
      <c r="H186" s="28" t="s">
        <v>133</v>
      </c>
      <c r="I186" s="1"/>
    </row>
    <row r="187" spans="1:9" customFormat="1" ht="29" hidden="1" x14ac:dyDescent="0.35">
      <c r="A187" s="4"/>
      <c r="B187" s="28" t="s">
        <v>199</v>
      </c>
      <c r="C187" s="13">
        <v>1</v>
      </c>
      <c r="D187" s="13"/>
      <c r="E187" s="37">
        <v>30000</v>
      </c>
      <c r="F187" s="39">
        <v>43160</v>
      </c>
      <c r="G187" s="40"/>
      <c r="H187" s="28" t="s">
        <v>133</v>
      </c>
      <c r="I187" s="1"/>
    </row>
    <row r="188" spans="1:9" customFormat="1" ht="29" hidden="1" x14ac:dyDescent="0.35">
      <c r="A188" s="4"/>
      <c r="B188" s="28" t="s">
        <v>200</v>
      </c>
      <c r="C188" s="13">
        <v>1</v>
      </c>
      <c r="D188" s="13"/>
      <c r="E188" s="37">
        <v>15000</v>
      </c>
      <c r="F188" s="39">
        <v>43374</v>
      </c>
      <c r="G188" s="40"/>
      <c r="H188" s="28" t="s">
        <v>133</v>
      </c>
      <c r="I188" s="1"/>
    </row>
    <row r="189" spans="1:9" customFormat="1" ht="29" hidden="1" x14ac:dyDescent="0.35">
      <c r="A189" s="4"/>
      <c r="B189" s="28" t="s">
        <v>201</v>
      </c>
      <c r="C189" s="13">
        <v>1</v>
      </c>
      <c r="D189" s="13"/>
      <c r="E189" s="37">
        <v>31250</v>
      </c>
      <c r="F189" s="39">
        <v>43191</v>
      </c>
      <c r="G189" s="40"/>
      <c r="H189" s="28" t="s">
        <v>133</v>
      </c>
      <c r="I189" s="1"/>
    </row>
    <row r="190" spans="1:9" customFormat="1" ht="29" hidden="1" x14ac:dyDescent="0.35">
      <c r="A190" s="4"/>
      <c r="B190" s="28" t="s">
        <v>202</v>
      </c>
      <c r="C190" s="13">
        <v>1</v>
      </c>
      <c r="D190" s="13"/>
      <c r="E190" s="37">
        <v>6400</v>
      </c>
      <c r="F190" s="39">
        <v>43191</v>
      </c>
      <c r="G190" s="40"/>
      <c r="H190" s="28" t="s">
        <v>133</v>
      </c>
      <c r="I190" s="1"/>
    </row>
    <row r="191" spans="1:9" customFormat="1" ht="29" hidden="1" x14ac:dyDescent="0.35">
      <c r="A191" s="4"/>
      <c r="B191" s="28" t="s">
        <v>203</v>
      </c>
      <c r="C191" s="13">
        <v>1</v>
      </c>
      <c r="D191" s="13"/>
      <c r="E191" s="37">
        <v>50000</v>
      </c>
      <c r="F191" s="39">
        <v>43191</v>
      </c>
      <c r="G191" s="40"/>
      <c r="H191" s="28" t="s">
        <v>133</v>
      </c>
      <c r="I191" s="1"/>
    </row>
    <row r="192" spans="1:9" customFormat="1" ht="29" hidden="1" x14ac:dyDescent="0.35">
      <c r="A192" s="4"/>
      <c r="B192" s="28" t="s">
        <v>204</v>
      </c>
      <c r="C192" s="13">
        <v>3</v>
      </c>
      <c r="D192" s="13"/>
      <c r="E192" s="37">
        <f>C192*2000</f>
        <v>6000</v>
      </c>
      <c r="F192" s="39">
        <v>43191</v>
      </c>
      <c r="G192" s="13"/>
      <c r="H192" s="28" t="s">
        <v>133</v>
      </c>
      <c r="I192" s="1"/>
    </row>
    <row r="193" spans="1:10" customFormat="1" ht="29" hidden="1" x14ac:dyDescent="0.35">
      <c r="A193" s="4"/>
      <c r="B193" s="28" t="s">
        <v>205</v>
      </c>
      <c r="C193" s="13">
        <v>1</v>
      </c>
      <c r="D193" s="13"/>
      <c r="E193" s="37">
        <v>3900</v>
      </c>
      <c r="F193" s="39">
        <v>43191</v>
      </c>
      <c r="G193" s="13"/>
      <c r="H193" s="28" t="s">
        <v>133</v>
      </c>
      <c r="I193" s="1"/>
    </row>
    <row r="194" spans="1:10" customFormat="1" ht="43.5" hidden="1" x14ac:dyDescent="0.35">
      <c r="A194" s="4"/>
      <c r="B194" s="28" t="s">
        <v>206</v>
      </c>
      <c r="C194" s="13">
        <v>5000</v>
      </c>
      <c r="D194" s="13">
        <v>35</v>
      </c>
      <c r="E194" s="37">
        <f>C194*D194</f>
        <v>175000</v>
      </c>
      <c r="F194" s="39"/>
      <c r="G194" s="28" t="s">
        <v>207</v>
      </c>
      <c r="H194" s="28" t="s">
        <v>133</v>
      </c>
      <c r="I194" s="1"/>
    </row>
    <row r="195" spans="1:10" customFormat="1" hidden="1" x14ac:dyDescent="0.35">
      <c r="A195" s="4"/>
      <c r="B195" s="42" t="s">
        <v>208</v>
      </c>
      <c r="C195" s="13"/>
      <c r="D195" s="13"/>
      <c r="E195" s="37"/>
      <c r="F195" s="39"/>
      <c r="G195" s="40"/>
      <c r="H195" s="28" t="s">
        <v>133</v>
      </c>
      <c r="I195" s="1"/>
    </row>
    <row r="196" spans="1:10" customFormat="1" hidden="1" x14ac:dyDescent="0.35">
      <c r="A196" s="4"/>
      <c r="B196" s="28" t="s">
        <v>209</v>
      </c>
      <c r="C196" s="13">
        <v>1</v>
      </c>
      <c r="D196" s="13"/>
      <c r="E196" s="37">
        <v>11900</v>
      </c>
      <c r="F196" s="39">
        <v>43132</v>
      </c>
      <c r="G196" s="40"/>
      <c r="H196" s="28" t="s">
        <v>133</v>
      </c>
      <c r="I196" s="1"/>
    </row>
    <row r="197" spans="1:10" customFormat="1" ht="29" hidden="1" x14ac:dyDescent="0.35">
      <c r="A197" s="4"/>
      <c r="B197" s="28" t="s">
        <v>210</v>
      </c>
      <c r="C197" s="13">
        <v>1</v>
      </c>
      <c r="D197" s="13"/>
      <c r="E197" s="37">
        <v>3000</v>
      </c>
      <c r="F197" s="39">
        <v>43160</v>
      </c>
      <c r="G197" s="40"/>
      <c r="H197" s="28" t="s">
        <v>133</v>
      </c>
      <c r="I197" s="1"/>
    </row>
    <row r="198" spans="1:10" customFormat="1" ht="29" hidden="1" x14ac:dyDescent="0.35">
      <c r="A198" s="4"/>
      <c r="B198" s="28" t="s">
        <v>215</v>
      </c>
      <c r="C198" s="13">
        <v>1</v>
      </c>
      <c r="D198" s="13"/>
      <c r="E198" s="37">
        <v>4000</v>
      </c>
      <c r="F198" s="39">
        <v>43252</v>
      </c>
      <c r="G198" s="40"/>
      <c r="H198" s="28" t="s">
        <v>133</v>
      </c>
      <c r="I198" s="1"/>
    </row>
    <row r="199" spans="1:10" customFormat="1" ht="101.5" hidden="1" x14ac:dyDescent="0.35">
      <c r="A199" s="28"/>
      <c r="B199" s="28" t="s">
        <v>260</v>
      </c>
      <c r="C199" s="13">
        <v>10000</v>
      </c>
      <c r="D199" s="13">
        <v>180</v>
      </c>
      <c r="E199" s="37">
        <f>C199*D199</f>
        <v>1800000</v>
      </c>
      <c r="F199" s="38">
        <v>43252</v>
      </c>
      <c r="G199" s="28" t="s">
        <v>261</v>
      </c>
      <c r="H199" s="28" t="s">
        <v>197</v>
      </c>
      <c r="I199" s="13"/>
      <c r="J199" t="s">
        <v>212</v>
      </c>
    </row>
    <row r="200" spans="1:10" customFormat="1" ht="29" hidden="1" x14ac:dyDescent="0.35">
      <c r="A200" s="28"/>
      <c r="B200" s="28" t="s">
        <v>240</v>
      </c>
      <c r="C200" s="13"/>
      <c r="D200" s="13"/>
      <c r="E200" s="37">
        <v>1250447.73810261</v>
      </c>
      <c r="F200" s="38" t="s">
        <v>241</v>
      </c>
      <c r="G200" s="29">
        <v>2212130.63459322</v>
      </c>
      <c r="H200" s="28" t="s">
        <v>360</v>
      </c>
      <c r="I200" s="13"/>
    </row>
    <row r="201" spans="1:10" customFormat="1" ht="29" hidden="1" x14ac:dyDescent="0.35">
      <c r="A201" s="28"/>
      <c r="B201" s="28" t="s">
        <v>242</v>
      </c>
      <c r="C201" s="13"/>
      <c r="D201" s="13"/>
      <c r="E201" s="37">
        <v>1200000</v>
      </c>
      <c r="F201" s="38"/>
      <c r="G201" s="28"/>
      <c r="H201" s="28" t="s">
        <v>360</v>
      </c>
      <c r="I201" s="13"/>
    </row>
    <row r="202" spans="1:10" customFormat="1" hidden="1" x14ac:dyDescent="0.35">
      <c r="A202" s="28"/>
      <c r="B202" s="28" t="s">
        <v>359</v>
      </c>
      <c r="C202" s="13"/>
      <c r="D202" s="13"/>
      <c r="E202" s="37">
        <v>400000</v>
      </c>
      <c r="F202" s="38" t="s">
        <v>249</v>
      </c>
      <c r="G202" s="28"/>
      <c r="H202" s="28" t="s">
        <v>360</v>
      </c>
      <c r="I202" s="13"/>
    </row>
    <row r="203" spans="1:10" customFormat="1" ht="29" hidden="1" x14ac:dyDescent="0.35">
      <c r="A203" s="28"/>
      <c r="B203" s="28" t="s">
        <v>368</v>
      </c>
      <c r="C203" s="13"/>
      <c r="D203" s="13"/>
      <c r="E203" s="37">
        <f>8910000/80.795</f>
        <v>110279.10142954391</v>
      </c>
      <c r="F203" s="38" t="s">
        <v>370</v>
      </c>
      <c r="G203" s="28"/>
      <c r="H203" s="28" t="s">
        <v>269</v>
      </c>
      <c r="I203" s="13"/>
    </row>
    <row r="204" spans="1:10" customFormat="1" ht="29" hidden="1" x14ac:dyDescent="0.35">
      <c r="A204" s="28"/>
      <c r="B204" s="28" t="s">
        <v>369</v>
      </c>
      <c r="C204" s="13"/>
      <c r="D204" s="13"/>
      <c r="E204" s="37">
        <v>10619.47</v>
      </c>
      <c r="F204" s="38" t="s">
        <v>370</v>
      </c>
      <c r="G204" s="28"/>
      <c r="H204" s="28" t="s">
        <v>269</v>
      </c>
      <c r="I204" s="13"/>
    </row>
    <row r="205" spans="1:10" customFormat="1" ht="58" hidden="1" x14ac:dyDescent="0.35">
      <c r="A205" s="28"/>
      <c r="B205" s="28" t="s">
        <v>371</v>
      </c>
      <c r="C205" s="13"/>
      <c r="D205" s="13"/>
      <c r="E205" s="37">
        <f>(6000+340992.5+4994903)/80.795</f>
        <v>66116.659446747944</v>
      </c>
      <c r="F205" s="38" t="s">
        <v>372</v>
      </c>
      <c r="G205" s="28"/>
      <c r="H205" s="28" t="s">
        <v>269</v>
      </c>
      <c r="I205" s="13"/>
    </row>
    <row r="206" spans="1:10" customFormat="1" ht="29" hidden="1" x14ac:dyDescent="0.35">
      <c r="A206" s="28"/>
      <c r="B206" s="28" t="s">
        <v>373</v>
      </c>
      <c r="C206" s="13"/>
      <c r="D206" s="13"/>
      <c r="E206" s="37">
        <f>9721408/80.795</f>
        <v>120321.90110774181</v>
      </c>
      <c r="F206" s="38" t="s">
        <v>372</v>
      </c>
      <c r="G206" s="28"/>
      <c r="H206" s="28" t="s">
        <v>269</v>
      </c>
      <c r="I206" s="13"/>
    </row>
    <row r="207" spans="1:10" customFormat="1" hidden="1" x14ac:dyDescent="0.35">
      <c r="A207" s="28"/>
      <c r="B207" s="28" t="s">
        <v>376</v>
      </c>
      <c r="C207" s="13"/>
      <c r="D207" s="13"/>
      <c r="E207" s="37">
        <f>4080000/80.795</f>
        <v>50498.174391979701</v>
      </c>
      <c r="F207" s="38" t="s">
        <v>370</v>
      </c>
      <c r="G207" s="28"/>
      <c r="H207" s="28" t="s">
        <v>269</v>
      </c>
      <c r="I207" s="13"/>
    </row>
    <row r="208" spans="1:10" customFormat="1" hidden="1" x14ac:dyDescent="0.35">
      <c r="A208" s="28"/>
      <c r="B208" s="28" t="s">
        <v>374</v>
      </c>
      <c r="C208" s="13"/>
      <c r="D208" s="13"/>
      <c r="E208" s="37">
        <f>5321700/80.795</f>
        <v>65866.699672009403</v>
      </c>
      <c r="F208" s="38" t="s">
        <v>370</v>
      </c>
      <c r="G208" s="28"/>
      <c r="H208" s="28" t="s">
        <v>269</v>
      </c>
      <c r="I208" s="13"/>
    </row>
    <row r="209" spans="1:12" ht="29" hidden="1" x14ac:dyDescent="0.35">
      <c r="A209" s="28"/>
      <c r="B209" s="28" t="s">
        <v>377</v>
      </c>
      <c r="C209" s="13"/>
      <c r="D209" s="13"/>
      <c r="E209" s="37">
        <f>4464000/80.795</f>
        <v>55250.943746518969</v>
      </c>
      <c r="F209" s="38" t="s">
        <v>370</v>
      </c>
      <c r="G209" s="28"/>
      <c r="H209" s="28" t="s">
        <v>269</v>
      </c>
      <c r="I209" s="13"/>
      <c r="L209"/>
    </row>
    <row r="210" spans="1:12" ht="29" hidden="1" x14ac:dyDescent="0.35">
      <c r="A210" s="28"/>
      <c r="B210" s="28" t="s">
        <v>375</v>
      </c>
      <c r="C210" s="13"/>
      <c r="D210" s="13"/>
      <c r="E210" s="37">
        <f>13517656.32/80.795</f>
        <v>167308.07995544278</v>
      </c>
      <c r="F210" s="38" t="s">
        <v>370</v>
      </c>
      <c r="G210" s="28"/>
      <c r="H210" s="28" t="s">
        <v>269</v>
      </c>
      <c r="I210" s="13"/>
      <c r="L210"/>
    </row>
    <row r="211" spans="1:12" ht="29" hidden="1" x14ac:dyDescent="0.35">
      <c r="A211" s="28"/>
      <c r="B211" s="28" t="s">
        <v>378</v>
      </c>
      <c r="C211" s="13"/>
      <c r="D211" s="13"/>
      <c r="E211" s="37">
        <v>638004</v>
      </c>
      <c r="F211" s="38" t="s">
        <v>370</v>
      </c>
      <c r="G211" s="28"/>
      <c r="H211" s="28" t="s">
        <v>269</v>
      </c>
      <c r="I211" s="13"/>
      <c r="L211"/>
    </row>
    <row r="212" spans="1:12" ht="43.5" hidden="1" x14ac:dyDescent="0.35">
      <c r="A212" s="28"/>
      <c r="B212" s="28" t="s">
        <v>379</v>
      </c>
      <c r="C212" s="13"/>
      <c r="D212" s="13"/>
      <c r="E212" s="37">
        <f>600000/80.795</f>
        <v>7426.2021164676034</v>
      </c>
      <c r="F212" s="38" t="s">
        <v>370</v>
      </c>
      <c r="G212" s="28"/>
      <c r="H212" s="28" t="s">
        <v>269</v>
      </c>
      <c r="I212" s="13"/>
      <c r="L212"/>
    </row>
    <row r="213" spans="1:12" ht="43.5" hidden="1" x14ac:dyDescent="0.35">
      <c r="A213" s="28"/>
      <c r="B213" s="28" t="s">
        <v>237</v>
      </c>
      <c r="C213" s="13"/>
      <c r="D213" s="13"/>
      <c r="E213" s="37">
        <f>10000</f>
        <v>10000</v>
      </c>
      <c r="F213" s="68" t="s">
        <v>382</v>
      </c>
      <c r="G213" s="28"/>
      <c r="H213" s="28" t="s">
        <v>269</v>
      </c>
      <c r="I213" s="13" t="s">
        <v>235</v>
      </c>
      <c r="L213"/>
    </row>
    <row r="214" spans="1:12" hidden="1" x14ac:dyDescent="0.35">
      <c r="A214" s="28"/>
      <c r="B214" s="28" t="s">
        <v>380</v>
      </c>
      <c r="C214" s="13"/>
      <c r="D214" s="13"/>
      <c r="E214" s="37">
        <v>5000</v>
      </c>
      <c r="F214" s="38"/>
      <c r="G214" s="28"/>
      <c r="H214" s="28" t="s">
        <v>269</v>
      </c>
      <c r="I214" s="13"/>
      <c r="L214"/>
    </row>
    <row r="215" spans="1:12" hidden="1" x14ac:dyDescent="0.35">
      <c r="A215" s="28"/>
      <c r="B215" s="28" t="s">
        <v>381</v>
      </c>
      <c r="C215" s="13"/>
      <c r="D215" s="13"/>
      <c r="E215" s="37">
        <v>1500</v>
      </c>
      <c r="F215" s="38" t="s">
        <v>54</v>
      </c>
      <c r="G215" s="28"/>
      <c r="H215" s="28" t="s">
        <v>269</v>
      </c>
      <c r="I215" s="13"/>
      <c r="L215"/>
    </row>
    <row r="216" spans="1:12" ht="72.5" hidden="1" x14ac:dyDescent="0.35">
      <c r="A216" s="4"/>
      <c r="B216" s="28" t="s">
        <v>270</v>
      </c>
      <c r="C216" s="13">
        <v>5</v>
      </c>
      <c r="D216" s="13">
        <v>2000</v>
      </c>
      <c r="E216" s="37">
        <v>10000</v>
      </c>
      <c r="F216" s="28" t="s">
        <v>366</v>
      </c>
      <c r="G216" s="28" t="s">
        <v>367</v>
      </c>
      <c r="H216" s="28" t="s">
        <v>211</v>
      </c>
      <c r="I216" s="13" t="s">
        <v>235</v>
      </c>
      <c r="L216"/>
    </row>
    <row r="217" spans="1:12" ht="29" hidden="1" x14ac:dyDescent="0.35">
      <c r="A217" s="4"/>
      <c r="B217" s="28" t="s">
        <v>234</v>
      </c>
      <c r="C217" s="28"/>
      <c r="D217" s="28"/>
      <c r="E217" s="29">
        <v>10000</v>
      </c>
      <c r="F217" s="28"/>
      <c r="G217" s="28"/>
      <c r="H217" s="28" t="s">
        <v>233</v>
      </c>
      <c r="I217" s="13" t="s">
        <v>235</v>
      </c>
      <c r="L217"/>
    </row>
    <row r="218" spans="1:12" x14ac:dyDescent="0.35">
      <c r="A218" s="4"/>
      <c r="B218" s="4"/>
      <c r="C218" s="4"/>
      <c r="D218" s="4"/>
      <c r="E218" s="5"/>
      <c r="F218" s="4"/>
      <c r="G218" s="4"/>
      <c r="H218" s="1"/>
      <c r="I218" s="1"/>
      <c r="J218" s="13"/>
    </row>
    <row r="219" spans="1:12" x14ac:dyDescent="0.35">
      <c r="A219" s="3"/>
      <c r="B219" s="3" t="s">
        <v>2</v>
      </c>
      <c r="C219" s="3"/>
      <c r="D219" s="3"/>
      <c r="E219" s="10" t="e">
        <f>SUM(E6:E218)</f>
        <v>#VALUE!</v>
      </c>
      <c r="F219" s="3"/>
      <c r="G219" s="3"/>
      <c r="H219" s="3"/>
      <c r="I219" s="3"/>
      <c r="J219" s="3"/>
    </row>
    <row r="220" spans="1:12" x14ac:dyDescent="0.35">
      <c r="B220" s="51"/>
      <c r="C220" s="47"/>
    </row>
    <row r="222" spans="1:12" x14ac:dyDescent="0.35">
      <c r="B222" s="55"/>
      <c r="C222" s="56"/>
      <c r="D222" s="55"/>
      <c r="E222" s="57"/>
      <c r="F222" s="55"/>
    </row>
    <row r="223" spans="1:12" x14ac:dyDescent="0.35">
      <c r="B223" s="55"/>
      <c r="C223" s="55"/>
      <c r="D223" s="55"/>
      <c r="E223" s="55"/>
      <c r="F223" s="55"/>
    </row>
    <row r="224" spans="1:12" x14ac:dyDescent="0.35">
      <c r="B224" s="55"/>
      <c r="C224" s="55"/>
      <c r="D224" s="55"/>
      <c r="E224" s="55"/>
      <c r="F224" s="55"/>
    </row>
    <row r="226" spans="2:6" x14ac:dyDescent="0.35">
      <c r="B226" s="55"/>
      <c r="C226" s="55"/>
      <c r="D226" s="55"/>
      <c r="E226" s="55"/>
      <c r="F226" s="55"/>
    </row>
    <row r="227" spans="2:6" x14ac:dyDescent="0.35">
      <c r="B227" s="55"/>
      <c r="C227" s="55"/>
      <c r="D227" s="55"/>
    </row>
    <row r="228" spans="2:6" x14ac:dyDescent="0.35">
      <c r="B228" s="55"/>
      <c r="C228" s="55"/>
      <c r="D228" s="55"/>
      <c r="E228" s="55"/>
      <c r="F228" s="55"/>
    </row>
    <row r="234" spans="2:6" x14ac:dyDescent="0.35">
      <c r="C234" s="55"/>
    </row>
  </sheetData>
  <autoFilter ref="A5:L217" xr:uid="{00000000-0009-0000-0000-000000000000}">
    <filterColumn colId="7">
      <filters>
        <filter val="Registration"/>
      </filters>
    </filterColumn>
  </autoFilter>
  <mergeCells count="3">
    <mergeCell ref="A1:I1"/>
    <mergeCell ref="A3:I3"/>
    <mergeCell ref="G18:G53"/>
  </mergeCells>
  <pageMargins left="0.7" right="0.7" top="0.75" bottom="0.75" header="0.3" footer="0.3"/>
  <pageSetup paperSize="9" scale="4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2"/>
  <sheetViews>
    <sheetView topLeftCell="A4" workbookViewId="0">
      <selection activeCell="C25" sqref="C25"/>
    </sheetView>
  </sheetViews>
  <sheetFormatPr defaultRowHeight="14.5" x14ac:dyDescent="0.35"/>
  <sheetData>
    <row r="2" spans="1:1" x14ac:dyDescent="0.35">
      <c r="A2" s="85" t="s">
        <v>440</v>
      </c>
    </row>
    <row r="3" spans="1:1" x14ac:dyDescent="0.35">
      <c r="A3" s="85" t="s">
        <v>441</v>
      </c>
    </row>
    <row r="4" spans="1:1" x14ac:dyDescent="0.35">
      <c r="A4" s="85" t="s">
        <v>442</v>
      </c>
    </row>
    <row r="5" spans="1:1" x14ac:dyDescent="0.35">
      <c r="A5" s="85" t="s">
        <v>443</v>
      </c>
    </row>
    <row r="6" spans="1:1" x14ac:dyDescent="0.35">
      <c r="A6" s="85" t="s">
        <v>444</v>
      </c>
    </row>
    <row r="7" spans="1:1" x14ac:dyDescent="0.35">
      <c r="A7" s="85" t="s">
        <v>445</v>
      </c>
    </row>
    <row r="8" spans="1:1" x14ac:dyDescent="0.35">
      <c r="A8" s="85" t="s">
        <v>446</v>
      </c>
    </row>
    <row r="9" spans="1:1" x14ac:dyDescent="0.35">
      <c r="A9" s="85" t="s">
        <v>447</v>
      </c>
    </row>
    <row r="10" spans="1:1" x14ac:dyDescent="0.35">
      <c r="A10" s="85" t="s">
        <v>448</v>
      </c>
    </row>
    <row r="11" spans="1:1" x14ac:dyDescent="0.35">
      <c r="A11" s="85" t="s">
        <v>449</v>
      </c>
    </row>
    <row r="12" spans="1:1" x14ac:dyDescent="0.35">
      <c r="A12" s="85" t="s">
        <v>450</v>
      </c>
    </row>
    <row r="13" spans="1:1" x14ac:dyDescent="0.35">
      <c r="A13" s="85" t="s">
        <v>451</v>
      </c>
    </row>
    <row r="14" spans="1:1" x14ac:dyDescent="0.35">
      <c r="A14" s="85" t="s">
        <v>452</v>
      </c>
    </row>
    <row r="15" spans="1:1" x14ac:dyDescent="0.35">
      <c r="A15" s="85" t="s">
        <v>453</v>
      </c>
    </row>
    <row r="16" spans="1:1" x14ac:dyDescent="0.35">
      <c r="A16" s="85" t="s">
        <v>454</v>
      </c>
    </row>
    <row r="17" spans="1:1" x14ac:dyDescent="0.35">
      <c r="A17" s="85" t="s">
        <v>455</v>
      </c>
    </row>
    <row r="18" spans="1:1" x14ac:dyDescent="0.35">
      <c r="A18" s="85" t="s">
        <v>456</v>
      </c>
    </row>
    <row r="19" spans="1:1" x14ac:dyDescent="0.35">
      <c r="A19" s="85" t="s">
        <v>457</v>
      </c>
    </row>
    <row r="20" spans="1:1" x14ac:dyDescent="0.35">
      <c r="A20" s="85" t="s">
        <v>458</v>
      </c>
    </row>
    <row r="21" spans="1:1" x14ac:dyDescent="0.35">
      <c r="A21" s="85" t="s">
        <v>459</v>
      </c>
    </row>
    <row r="22" spans="1:1" x14ac:dyDescent="0.35">
      <c r="A22" s="85" t="s">
        <v>460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B28" sqref="B28:E28"/>
    </sheetView>
  </sheetViews>
  <sheetFormatPr defaultRowHeight="14.5" x14ac:dyDescent="0.35"/>
  <cols>
    <col min="1" max="1" width="4.26953125" customWidth="1"/>
    <col min="2" max="2" width="32.26953125" customWidth="1"/>
    <col min="3" max="3" width="13.26953125" customWidth="1"/>
    <col min="4" max="4" width="12" customWidth="1"/>
    <col min="5" max="5" width="15.26953125" customWidth="1"/>
    <col min="6" max="6" width="15" customWidth="1"/>
    <col min="7" max="7" width="17.26953125" bestFit="1" customWidth="1"/>
    <col min="8" max="8" width="15.26953125" bestFit="1" customWidth="1"/>
    <col min="9" max="9" width="7" bestFit="1" customWidth="1"/>
  </cols>
  <sheetData>
    <row r="1" spans="1:13" ht="21.5" thickBot="1" x14ac:dyDescent="0.55000000000000004">
      <c r="A1" s="104" t="s">
        <v>4</v>
      </c>
      <c r="B1" s="105"/>
      <c r="C1" s="105"/>
      <c r="D1" s="105"/>
      <c r="E1" s="105"/>
      <c r="F1" s="105"/>
      <c r="G1" s="105"/>
      <c r="H1" s="106"/>
      <c r="I1" s="27"/>
    </row>
    <row r="3" spans="1:13" x14ac:dyDescent="0.35">
      <c r="A3" s="2"/>
      <c r="B3" s="2"/>
      <c r="C3" s="2"/>
      <c r="D3" s="2"/>
      <c r="E3" s="2"/>
      <c r="F3" s="2"/>
      <c r="G3" s="2"/>
      <c r="H3" s="2"/>
      <c r="I3" s="2"/>
    </row>
    <row r="5" spans="1:13" ht="37.9" customHeight="1" x14ac:dyDescent="0.35">
      <c r="A5" s="3" t="s">
        <v>5</v>
      </c>
      <c r="B5" s="3" t="s">
        <v>3</v>
      </c>
      <c r="C5" s="3" t="s">
        <v>0</v>
      </c>
      <c r="D5" s="3" t="s">
        <v>45</v>
      </c>
      <c r="E5" s="3" t="s">
        <v>12</v>
      </c>
      <c r="F5" s="3" t="s">
        <v>6</v>
      </c>
      <c r="G5" s="3" t="s">
        <v>1</v>
      </c>
      <c r="H5" s="3" t="s">
        <v>16</v>
      </c>
      <c r="I5" s="3" t="s">
        <v>130</v>
      </c>
    </row>
    <row r="6" spans="1:13" ht="121.15" customHeight="1" x14ac:dyDescent="0.35">
      <c r="A6" s="4"/>
      <c r="B6" s="28" t="s">
        <v>21</v>
      </c>
      <c r="C6" s="29"/>
      <c r="D6" s="29"/>
      <c r="E6" s="26"/>
      <c r="F6" s="35" t="s">
        <v>22</v>
      </c>
      <c r="G6" s="28" t="s">
        <v>23</v>
      </c>
      <c r="H6" s="28" t="s">
        <v>46</v>
      </c>
      <c r="I6" s="28" t="s">
        <v>131</v>
      </c>
    </row>
    <row r="7" spans="1:13" ht="43.5" x14ac:dyDescent="0.35">
      <c r="A7" s="4"/>
      <c r="B7" s="28" t="s">
        <v>24</v>
      </c>
      <c r="C7" s="29"/>
      <c r="D7" s="29"/>
      <c r="E7" s="26"/>
      <c r="F7" s="35" t="s">
        <v>22</v>
      </c>
      <c r="G7" s="28" t="s">
        <v>25</v>
      </c>
      <c r="H7" s="28" t="s">
        <v>46</v>
      </c>
      <c r="I7" s="28" t="s">
        <v>131</v>
      </c>
      <c r="M7" t="s">
        <v>15</v>
      </c>
    </row>
    <row r="8" spans="1:13" ht="29" x14ac:dyDescent="0.35">
      <c r="A8" s="4"/>
      <c r="B8" s="28" t="s">
        <v>26</v>
      </c>
      <c r="C8" s="29" t="s">
        <v>29</v>
      </c>
      <c r="D8" s="29"/>
      <c r="E8" s="26"/>
      <c r="F8" s="28" t="s">
        <v>27</v>
      </c>
      <c r="G8" s="28"/>
      <c r="H8" s="28" t="s">
        <v>46</v>
      </c>
      <c r="I8" s="28" t="s">
        <v>131</v>
      </c>
    </row>
    <row r="9" spans="1:13" ht="29" x14ac:dyDescent="0.35">
      <c r="A9" s="4"/>
      <c r="B9" s="28" t="s">
        <v>28</v>
      </c>
      <c r="C9" s="29" t="s">
        <v>29</v>
      </c>
      <c r="D9" s="29"/>
      <c r="E9" s="26"/>
      <c r="F9" s="28" t="s">
        <v>27</v>
      </c>
      <c r="G9" s="28"/>
      <c r="H9" s="28" t="s">
        <v>46</v>
      </c>
      <c r="I9" s="28" t="s">
        <v>131</v>
      </c>
    </row>
    <row r="10" spans="1:13" ht="87" x14ac:dyDescent="0.35">
      <c r="A10" s="4"/>
      <c r="B10" s="4" t="s">
        <v>30</v>
      </c>
      <c r="C10" s="5">
        <v>3</v>
      </c>
      <c r="D10" s="5" t="s">
        <v>31</v>
      </c>
      <c r="E10" s="20">
        <f>C10*29.99*12</f>
        <v>1079.6399999999999</v>
      </c>
      <c r="F10" s="9" t="s">
        <v>32</v>
      </c>
      <c r="G10" s="4" t="s">
        <v>33</v>
      </c>
      <c r="H10" s="4" t="s">
        <v>46</v>
      </c>
      <c r="I10" s="4" t="s">
        <v>131</v>
      </c>
    </row>
    <row r="11" spans="1:13" ht="87" x14ac:dyDescent="0.35">
      <c r="A11" s="4"/>
      <c r="B11" s="4" t="s">
        <v>34</v>
      </c>
      <c r="C11" s="5">
        <v>6</v>
      </c>
      <c r="D11" s="5" t="s">
        <v>35</v>
      </c>
      <c r="E11" s="20">
        <f>7*14.99*12</f>
        <v>1259.1600000000001</v>
      </c>
      <c r="F11" s="9" t="s">
        <v>32</v>
      </c>
      <c r="G11" s="4" t="s">
        <v>36</v>
      </c>
      <c r="H11" s="4" t="s">
        <v>46</v>
      </c>
      <c r="I11" s="4" t="s">
        <v>131</v>
      </c>
    </row>
    <row r="12" spans="1:13" ht="87" x14ac:dyDescent="0.35">
      <c r="A12" s="4"/>
      <c r="B12" s="4" t="s">
        <v>37</v>
      </c>
      <c r="C12" s="5">
        <v>1</v>
      </c>
      <c r="D12" s="5">
        <v>500</v>
      </c>
      <c r="E12" s="20">
        <f>D12*C12</f>
        <v>500</v>
      </c>
      <c r="F12" s="9" t="s">
        <v>22</v>
      </c>
      <c r="G12" s="4" t="s">
        <v>38</v>
      </c>
      <c r="H12" s="4" t="s">
        <v>46</v>
      </c>
      <c r="I12" s="4" t="s">
        <v>131</v>
      </c>
    </row>
    <row r="13" spans="1:13" ht="29" x14ac:dyDescent="0.35">
      <c r="A13" s="4"/>
      <c r="B13" s="4" t="s">
        <v>39</v>
      </c>
      <c r="C13" s="5">
        <v>4</v>
      </c>
      <c r="D13" s="5">
        <v>500</v>
      </c>
      <c r="E13" s="20">
        <f>D13*C13</f>
        <v>2000</v>
      </c>
      <c r="F13" s="9" t="s">
        <v>22</v>
      </c>
      <c r="G13" s="4"/>
      <c r="H13" s="4" t="s">
        <v>46</v>
      </c>
      <c r="I13" s="4" t="s">
        <v>131</v>
      </c>
    </row>
    <row r="14" spans="1:13" ht="72.5" x14ac:dyDescent="0.35">
      <c r="A14" s="4"/>
      <c r="B14" s="4" t="s">
        <v>42</v>
      </c>
      <c r="C14" s="5">
        <v>1</v>
      </c>
      <c r="D14" s="5">
        <v>20</v>
      </c>
      <c r="E14" s="26">
        <f>D14*C14</f>
        <v>20</v>
      </c>
      <c r="F14" s="9" t="s">
        <v>22</v>
      </c>
      <c r="G14" s="4" t="s">
        <v>132</v>
      </c>
      <c r="H14" s="4" t="s">
        <v>46</v>
      </c>
      <c r="I14" s="4" t="s">
        <v>131</v>
      </c>
    </row>
    <row r="15" spans="1:13" ht="29" x14ac:dyDescent="0.35">
      <c r="A15" s="4"/>
      <c r="B15" s="17" t="s">
        <v>86</v>
      </c>
      <c r="C15" s="1"/>
      <c r="D15" s="1"/>
      <c r="E15" s="7"/>
      <c r="F15" s="1"/>
      <c r="G15" s="15"/>
      <c r="H15" s="4" t="s">
        <v>112</v>
      </c>
      <c r="I15" s="4" t="s">
        <v>131</v>
      </c>
    </row>
    <row r="16" spans="1:13" ht="43.5" x14ac:dyDescent="0.35">
      <c r="A16" s="4"/>
      <c r="B16" s="1" t="s">
        <v>87</v>
      </c>
      <c r="C16" s="1">
        <v>1</v>
      </c>
      <c r="D16" s="1">
        <v>490</v>
      </c>
      <c r="E16" s="7">
        <f t="shared" ref="E16:E25" si="0">C16*D16</f>
        <v>490</v>
      </c>
      <c r="F16" s="16">
        <v>43130</v>
      </c>
      <c r="G16" s="15" t="s">
        <v>88</v>
      </c>
      <c r="H16" s="4" t="s">
        <v>112</v>
      </c>
      <c r="I16" s="4" t="s">
        <v>131</v>
      </c>
    </row>
    <row r="17" spans="1:9" ht="29" x14ac:dyDescent="0.35">
      <c r="A17" s="4"/>
      <c r="B17" s="1" t="s">
        <v>89</v>
      </c>
      <c r="C17" s="1">
        <v>20</v>
      </c>
      <c r="D17" s="1">
        <v>5</v>
      </c>
      <c r="E17" s="7">
        <f t="shared" si="0"/>
        <v>100</v>
      </c>
      <c r="F17" s="16">
        <v>43130</v>
      </c>
      <c r="G17" s="15" t="s">
        <v>90</v>
      </c>
      <c r="H17" s="4" t="s">
        <v>112</v>
      </c>
      <c r="I17" s="4" t="s">
        <v>131</v>
      </c>
    </row>
    <row r="18" spans="1:9" ht="58" x14ac:dyDescent="0.35">
      <c r="A18" s="4"/>
      <c r="B18" s="1" t="s">
        <v>91</v>
      </c>
      <c r="C18" s="1">
        <v>1</v>
      </c>
      <c r="D18" s="1">
        <v>100</v>
      </c>
      <c r="E18" s="7">
        <f t="shared" si="0"/>
        <v>100</v>
      </c>
      <c r="F18" s="16">
        <v>43130</v>
      </c>
      <c r="G18" s="15" t="s">
        <v>76</v>
      </c>
      <c r="H18" s="4" t="s">
        <v>112</v>
      </c>
      <c r="I18" s="4" t="s">
        <v>131</v>
      </c>
    </row>
    <row r="19" spans="1:9" ht="29" x14ac:dyDescent="0.35">
      <c r="A19" s="4"/>
      <c r="B19" s="1" t="s">
        <v>92</v>
      </c>
      <c r="C19" s="1">
        <v>2</v>
      </c>
      <c r="D19" s="1">
        <v>100</v>
      </c>
      <c r="E19" s="7">
        <f t="shared" si="0"/>
        <v>200</v>
      </c>
      <c r="F19" s="16">
        <v>43130</v>
      </c>
      <c r="G19" s="15" t="s">
        <v>93</v>
      </c>
      <c r="H19" s="4" t="s">
        <v>112</v>
      </c>
      <c r="I19" s="4" t="s">
        <v>131</v>
      </c>
    </row>
    <row r="20" spans="1:9" ht="29" x14ac:dyDescent="0.35">
      <c r="A20" s="4"/>
      <c r="B20" s="1" t="s">
        <v>94</v>
      </c>
      <c r="C20" s="1">
        <v>2</v>
      </c>
      <c r="D20" s="1">
        <v>100</v>
      </c>
      <c r="E20" s="7">
        <f t="shared" si="0"/>
        <v>200</v>
      </c>
      <c r="F20" s="16">
        <v>43130</v>
      </c>
      <c r="G20" s="15" t="s">
        <v>93</v>
      </c>
      <c r="H20" s="4" t="s">
        <v>112</v>
      </c>
      <c r="I20" s="4" t="s">
        <v>131</v>
      </c>
    </row>
    <row r="21" spans="1:9" ht="29" x14ac:dyDescent="0.35">
      <c r="A21" s="4"/>
      <c r="B21" s="1" t="s">
        <v>95</v>
      </c>
      <c r="C21" s="1">
        <v>6</v>
      </c>
      <c r="D21" s="1">
        <v>250</v>
      </c>
      <c r="E21" s="7">
        <f t="shared" si="0"/>
        <v>1500</v>
      </c>
      <c r="F21" s="16">
        <v>43130</v>
      </c>
      <c r="G21" s="15"/>
      <c r="H21" s="4" t="s">
        <v>112</v>
      </c>
      <c r="I21" s="4" t="s">
        <v>131</v>
      </c>
    </row>
    <row r="22" spans="1:9" ht="29" x14ac:dyDescent="0.35">
      <c r="A22" s="4"/>
      <c r="B22" s="1" t="s">
        <v>82</v>
      </c>
      <c r="C22" s="1">
        <v>5</v>
      </c>
      <c r="D22" s="1">
        <v>210</v>
      </c>
      <c r="E22" s="7">
        <f t="shared" si="0"/>
        <v>1050</v>
      </c>
      <c r="F22" s="16">
        <v>43130</v>
      </c>
      <c r="G22" s="15"/>
      <c r="H22" s="4" t="s">
        <v>112</v>
      </c>
      <c r="I22" s="4" t="s">
        <v>131</v>
      </c>
    </row>
    <row r="23" spans="1:9" ht="29" x14ac:dyDescent="0.35">
      <c r="A23" s="4"/>
      <c r="B23" s="1" t="s">
        <v>96</v>
      </c>
      <c r="C23" s="1">
        <v>1</v>
      </c>
      <c r="D23" s="1">
        <v>200</v>
      </c>
      <c r="E23" s="7">
        <f t="shared" si="0"/>
        <v>200</v>
      </c>
      <c r="F23" s="16">
        <v>43130</v>
      </c>
      <c r="G23" s="15"/>
      <c r="H23" s="4" t="s">
        <v>112</v>
      </c>
      <c r="I23" s="4" t="s">
        <v>131</v>
      </c>
    </row>
    <row r="24" spans="1:9" ht="29" x14ac:dyDescent="0.35">
      <c r="A24" s="4"/>
      <c r="B24" s="1" t="s">
        <v>97</v>
      </c>
      <c r="C24" s="1">
        <v>8</v>
      </c>
      <c r="D24" s="1">
        <v>100</v>
      </c>
      <c r="E24" s="7">
        <f t="shared" si="0"/>
        <v>800</v>
      </c>
      <c r="F24" s="16">
        <v>43130</v>
      </c>
      <c r="G24" s="15"/>
      <c r="H24" s="4" t="s">
        <v>112</v>
      </c>
      <c r="I24" s="4" t="s">
        <v>131</v>
      </c>
    </row>
    <row r="25" spans="1:9" ht="43.5" x14ac:dyDescent="0.35">
      <c r="A25" s="4"/>
      <c r="B25" s="1" t="s">
        <v>98</v>
      </c>
      <c r="C25" s="1">
        <v>2</v>
      </c>
      <c r="D25" s="1">
        <v>90</v>
      </c>
      <c r="E25" s="7">
        <f t="shared" si="0"/>
        <v>180</v>
      </c>
      <c r="F25" s="16">
        <v>43130</v>
      </c>
      <c r="G25" s="15" t="s">
        <v>99</v>
      </c>
      <c r="H25" s="4" t="s">
        <v>112</v>
      </c>
      <c r="I25" s="4" t="s">
        <v>131</v>
      </c>
    </row>
    <row r="26" spans="1:9" ht="29" x14ac:dyDescent="0.35">
      <c r="A26" s="4"/>
      <c r="B26" s="17" t="s">
        <v>120</v>
      </c>
      <c r="C26" s="1"/>
      <c r="D26" s="1"/>
      <c r="E26" s="7"/>
      <c r="F26" s="1"/>
      <c r="G26" s="18"/>
      <c r="H26" s="4" t="s">
        <v>112</v>
      </c>
      <c r="I26" s="4"/>
    </row>
    <row r="27" spans="1:9" ht="43.5" x14ac:dyDescent="0.35">
      <c r="A27" s="4"/>
      <c r="B27" s="1" t="s">
        <v>100</v>
      </c>
      <c r="C27" s="1">
        <v>2</v>
      </c>
      <c r="D27" s="1">
        <v>2100</v>
      </c>
      <c r="E27" s="7">
        <f>C27*D27</f>
        <v>4200</v>
      </c>
      <c r="F27" s="16">
        <v>43130</v>
      </c>
      <c r="G27" s="4" t="s">
        <v>101</v>
      </c>
      <c r="H27" s="4" t="s">
        <v>112</v>
      </c>
      <c r="I27" s="4" t="s">
        <v>131</v>
      </c>
    </row>
    <row r="28" spans="1:9" ht="58" x14ac:dyDescent="0.35">
      <c r="A28" s="4"/>
      <c r="B28" s="1" t="s">
        <v>102</v>
      </c>
      <c r="C28" s="1"/>
      <c r="D28" s="1">
        <v>950</v>
      </c>
      <c r="E28" s="7">
        <v>950</v>
      </c>
      <c r="F28" s="16">
        <v>43130</v>
      </c>
      <c r="G28" s="4" t="s">
        <v>103</v>
      </c>
      <c r="H28" s="4" t="s">
        <v>112</v>
      </c>
      <c r="I28" s="4" t="s">
        <v>131</v>
      </c>
    </row>
    <row r="29" spans="1:9" ht="43.5" x14ac:dyDescent="0.35">
      <c r="A29" s="4"/>
      <c r="B29" s="1" t="s">
        <v>104</v>
      </c>
      <c r="C29" s="1">
        <v>10</v>
      </c>
      <c r="D29" s="1">
        <v>1640</v>
      </c>
      <c r="E29" s="7">
        <f>C29*D29</f>
        <v>16400</v>
      </c>
      <c r="F29" s="16">
        <v>43130</v>
      </c>
      <c r="G29" s="4" t="s">
        <v>105</v>
      </c>
      <c r="H29" s="4" t="s">
        <v>112</v>
      </c>
      <c r="I29" s="4" t="s">
        <v>131</v>
      </c>
    </row>
    <row r="30" spans="1:9" ht="43.5" x14ac:dyDescent="0.35">
      <c r="A30" s="4"/>
      <c r="B30" s="1" t="s">
        <v>106</v>
      </c>
      <c r="C30" s="1">
        <v>2</v>
      </c>
      <c r="D30" s="1">
        <v>1640</v>
      </c>
      <c r="E30" s="7">
        <f>C30*D30</f>
        <v>3280</v>
      </c>
      <c r="F30" s="16">
        <v>43130</v>
      </c>
      <c r="G30" s="4" t="s">
        <v>107</v>
      </c>
      <c r="H30" s="4" t="s">
        <v>112</v>
      </c>
      <c r="I30" s="4" t="s">
        <v>131</v>
      </c>
    </row>
    <row r="31" spans="1:9" ht="72.5" x14ac:dyDescent="0.35">
      <c r="A31" s="4"/>
      <c r="B31" s="1" t="s">
        <v>108</v>
      </c>
      <c r="C31" s="1">
        <v>12</v>
      </c>
      <c r="D31" s="1">
        <v>1000</v>
      </c>
      <c r="E31" s="7">
        <f>C31*D31</f>
        <v>12000</v>
      </c>
      <c r="F31" s="16">
        <v>43130</v>
      </c>
      <c r="G31" s="4" t="s">
        <v>109</v>
      </c>
      <c r="H31" s="4" t="s">
        <v>112</v>
      </c>
      <c r="I31" s="4" t="s">
        <v>131</v>
      </c>
    </row>
    <row r="32" spans="1:9" ht="101.5" x14ac:dyDescent="0.35">
      <c r="A32" s="4"/>
      <c r="B32" s="1" t="s">
        <v>110</v>
      </c>
      <c r="C32" s="1">
        <v>4</v>
      </c>
      <c r="D32" s="1">
        <v>1100</v>
      </c>
      <c r="E32" s="7">
        <f>C32*D32</f>
        <v>4400</v>
      </c>
      <c r="F32" s="16">
        <v>43130</v>
      </c>
      <c r="G32" s="4" t="s">
        <v>111</v>
      </c>
      <c r="H32" s="4" t="s">
        <v>112</v>
      </c>
      <c r="I32" s="4" t="s">
        <v>131</v>
      </c>
    </row>
    <row r="33" spans="1:9" ht="29" x14ac:dyDescent="0.35">
      <c r="A33" s="4"/>
      <c r="B33" s="1" t="s">
        <v>95</v>
      </c>
      <c r="C33" s="19">
        <v>40</v>
      </c>
      <c r="D33" s="1">
        <v>250</v>
      </c>
      <c r="E33" s="7">
        <f>C33*D33</f>
        <v>10000</v>
      </c>
      <c r="F33" s="16">
        <v>43130</v>
      </c>
      <c r="G33" s="1"/>
      <c r="H33" s="4" t="s">
        <v>112</v>
      </c>
      <c r="I33" s="4" t="s">
        <v>131</v>
      </c>
    </row>
    <row r="34" spans="1:9" x14ac:dyDescent="0.35">
      <c r="D34" s="48" t="s">
        <v>258</v>
      </c>
      <c r="E34" s="49">
        <f>SUM(E27:E33)</f>
        <v>51230</v>
      </c>
    </row>
  </sheetData>
  <mergeCells count="1">
    <mergeCell ref="A1:H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6"/>
  <sheetViews>
    <sheetView tabSelected="1" zoomScale="40" zoomScaleNormal="40" zoomScaleSheetLayoutView="30" workbookViewId="0">
      <pane ySplit="4" topLeftCell="A5" activePane="bottomLeft" state="frozen"/>
      <selection pane="bottomLeft" activeCell="E5" sqref="E5"/>
    </sheetView>
  </sheetViews>
  <sheetFormatPr defaultRowHeight="15.5" x14ac:dyDescent="0.35"/>
  <cols>
    <col min="1" max="1" width="9.1796875" style="88"/>
    <col min="2" max="2" width="22" style="88" customWidth="1"/>
    <col min="3" max="3" width="81.1796875" style="88" customWidth="1"/>
    <col min="4" max="4" width="20.453125" style="89" customWidth="1"/>
    <col min="5" max="5" width="15.81640625" style="89" customWidth="1"/>
    <col min="6" max="6" width="33.7265625" style="88" bestFit="1" customWidth="1"/>
    <col min="7" max="7" width="33.7265625" style="91" bestFit="1" customWidth="1"/>
    <col min="8" max="8" width="20" style="89" customWidth="1"/>
    <col min="9" max="9" width="26.7265625" customWidth="1"/>
    <col min="10" max="10" width="19.26953125" customWidth="1"/>
  </cols>
  <sheetData>
    <row r="1" spans="1:10" s="95" customFormat="1" ht="16" thickBot="1" x14ac:dyDescent="0.4">
      <c r="A1" s="92"/>
      <c r="B1" s="92"/>
      <c r="C1" s="92"/>
      <c r="D1" s="93"/>
      <c r="E1" s="93"/>
      <c r="F1" s="92"/>
      <c r="G1" s="94"/>
      <c r="H1" s="93"/>
    </row>
    <row r="2" spans="1:10" s="95" customFormat="1" ht="33" customHeight="1" thickBot="1" x14ac:dyDescent="0.35">
      <c r="A2" s="114" t="s">
        <v>608</v>
      </c>
      <c r="B2" s="115"/>
      <c r="C2" s="115"/>
      <c r="D2" s="115"/>
      <c r="E2" s="115"/>
      <c r="F2" s="115"/>
      <c r="G2" s="115"/>
      <c r="H2" s="115"/>
      <c r="I2" s="115"/>
      <c r="J2" s="116"/>
    </row>
    <row r="3" spans="1:10" s="96" customFormat="1" ht="128" customHeight="1" thickBot="1" x14ac:dyDescent="0.4">
      <c r="A3" s="111" t="s">
        <v>607</v>
      </c>
      <c r="B3" s="112"/>
      <c r="C3" s="112"/>
      <c r="D3" s="112"/>
      <c r="E3" s="112"/>
      <c r="F3" s="112"/>
      <c r="G3" s="112"/>
      <c r="H3" s="112"/>
      <c r="I3" s="112"/>
      <c r="J3" s="113"/>
    </row>
    <row r="4" spans="1:10" s="108" customFormat="1" ht="78.75" customHeight="1" thickBot="1" x14ac:dyDescent="0.4">
      <c r="A4" s="107" t="s">
        <v>599</v>
      </c>
      <c r="B4" s="107" t="s">
        <v>600</v>
      </c>
      <c r="C4" s="107" t="s">
        <v>601</v>
      </c>
      <c r="D4" s="107" t="s">
        <v>469</v>
      </c>
      <c r="E4" s="107" t="s">
        <v>0</v>
      </c>
      <c r="F4" s="107" t="s">
        <v>602</v>
      </c>
      <c r="G4" s="107" t="s">
        <v>603</v>
      </c>
      <c r="H4" s="107" t="s">
        <v>604</v>
      </c>
      <c r="I4" s="107" t="s">
        <v>605</v>
      </c>
      <c r="J4" s="107" t="s">
        <v>606</v>
      </c>
    </row>
    <row r="5" spans="1:10" s="90" customFormat="1" ht="319.5" thickBot="1" x14ac:dyDescent="0.4">
      <c r="A5" s="110">
        <v>1</v>
      </c>
      <c r="B5" s="110" t="s">
        <v>518</v>
      </c>
      <c r="C5" s="109" t="s">
        <v>473</v>
      </c>
      <c r="D5" s="110" t="s">
        <v>470</v>
      </c>
      <c r="E5" s="110">
        <v>1</v>
      </c>
      <c r="F5" s="123"/>
      <c r="G5" s="123">
        <f>E5*F5</f>
        <v>0</v>
      </c>
      <c r="H5" s="123">
        <v>0</v>
      </c>
      <c r="I5" s="123">
        <f>SUM(G5:H5)</f>
        <v>0</v>
      </c>
      <c r="J5" s="110"/>
    </row>
    <row r="6" spans="1:10" s="90" customFormat="1" ht="409.6" customHeight="1" thickBot="1" x14ac:dyDescent="0.4">
      <c r="A6" s="110">
        <v>2</v>
      </c>
      <c r="B6" s="110" t="s">
        <v>572</v>
      </c>
      <c r="C6" s="109" t="s">
        <v>474</v>
      </c>
      <c r="D6" s="110" t="s">
        <v>470</v>
      </c>
      <c r="E6" s="110">
        <v>2</v>
      </c>
      <c r="F6" s="123"/>
      <c r="G6" s="123">
        <f t="shared" ref="G6:I54" si="0">E6*F6</f>
        <v>0</v>
      </c>
      <c r="H6" s="123">
        <v>0</v>
      </c>
      <c r="I6" s="123">
        <f t="shared" ref="I6:I54" si="1">SUM(G6:H6)</f>
        <v>0</v>
      </c>
      <c r="J6" s="110"/>
    </row>
    <row r="7" spans="1:10" s="90" customFormat="1" ht="84" customHeight="1" thickBot="1" x14ac:dyDescent="0.4">
      <c r="A7" s="110">
        <v>3</v>
      </c>
      <c r="B7" s="110" t="s">
        <v>519</v>
      </c>
      <c r="C7" s="109" t="s">
        <v>562</v>
      </c>
      <c r="D7" s="110" t="s">
        <v>470</v>
      </c>
      <c r="E7" s="110">
        <v>2</v>
      </c>
      <c r="F7" s="123"/>
      <c r="G7" s="123">
        <f t="shared" si="0"/>
        <v>0</v>
      </c>
      <c r="H7" s="123">
        <v>0</v>
      </c>
      <c r="I7" s="123">
        <f t="shared" si="1"/>
        <v>0</v>
      </c>
      <c r="J7" s="110"/>
    </row>
    <row r="8" spans="1:10" s="90" customFormat="1" ht="234.75" customHeight="1" thickBot="1" x14ac:dyDescent="0.4">
      <c r="A8" s="110">
        <v>4</v>
      </c>
      <c r="B8" s="110" t="s">
        <v>520</v>
      </c>
      <c r="C8" s="109" t="s">
        <v>475</v>
      </c>
      <c r="D8" s="110" t="s">
        <v>470</v>
      </c>
      <c r="E8" s="110">
        <v>5</v>
      </c>
      <c r="F8" s="123"/>
      <c r="G8" s="123">
        <f t="shared" si="0"/>
        <v>0</v>
      </c>
      <c r="H8" s="123">
        <v>0</v>
      </c>
      <c r="I8" s="123">
        <f t="shared" si="1"/>
        <v>0</v>
      </c>
      <c r="J8" s="110"/>
    </row>
    <row r="9" spans="1:10" s="90" customFormat="1" ht="219" customHeight="1" thickBot="1" x14ac:dyDescent="0.4">
      <c r="A9" s="110">
        <v>5</v>
      </c>
      <c r="B9" s="110" t="s">
        <v>521</v>
      </c>
      <c r="C9" s="109" t="s">
        <v>476</v>
      </c>
      <c r="D9" s="110" t="s">
        <v>470</v>
      </c>
      <c r="E9" s="110">
        <v>10</v>
      </c>
      <c r="F9" s="123"/>
      <c r="G9" s="123">
        <f t="shared" si="0"/>
        <v>0</v>
      </c>
      <c r="H9" s="123">
        <v>0</v>
      </c>
      <c r="I9" s="123">
        <f t="shared" si="1"/>
        <v>0</v>
      </c>
      <c r="J9" s="110"/>
    </row>
    <row r="10" spans="1:10" s="90" customFormat="1" ht="409.5" customHeight="1" thickBot="1" x14ac:dyDescent="0.4">
      <c r="A10" s="110">
        <v>6</v>
      </c>
      <c r="B10" s="110" t="s">
        <v>522</v>
      </c>
      <c r="C10" s="109" t="s">
        <v>477</v>
      </c>
      <c r="D10" s="110" t="s">
        <v>470</v>
      </c>
      <c r="E10" s="110">
        <v>5</v>
      </c>
      <c r="F10" s="123"/>
      <c r="G10" s="123">
        <f t="shared" si="0"/>
        <v>0</v>
      </c>
      <c r="H10" s="123">
        <v>0</v>
      </c>
      <c r="I10" s="123">
        <f t="shared" si="1"/>
        <v>0</v>
      </c>
      <c r="J10" s="110"/>
    </row>
    <row r="11" spans="1:10" s="90" customFormat="1" ht="92.15" customHeight="1" thickBot="1" x14ac:dyDescent="0.4">
      <c r="A11" s="110">
        <v>7</v>
      </c>
      <c r="B11" s="110" t="s">
        <v>523</v>
      </c>
      <c r="C11" s="109" t="s">
        <v>563</v>
      </c>
      <c r="D11" s="110" t="s">
        <v>471</v>
      </c>
      <c r="E11" s="110">
        <v>1</v>
      </c>
      <c r="F11" s="123"/>
      <c r="G11" s="123">
        <f t="shared" si="0"/>
        <v>0</v>
      </c>
      <c r="H11" s="123">
        <v>0</v>
      </c>
      <c r="I11" s="123">
        <f t="shared" si="1"/>
        <v>0</v>
      </c>
      <c r="J11" s="110"/>
    </row>
    <row r="12" spans="1:10" s="90" customFormat="1" ht="303" customHeight="1" thickBot="1" x14ac:dyDescent="0.4">
      <c r="A12" s="110">
        <v>8</v>
      </c>
      <c r="B12" s="110" t="s">
        <v>524</v>
      </c>
      <c r="C12" s="109" t="s">
        <v>478</v>
      </c>
      <c r="D12" s="110" t="s">
        <v>470</v>
      </c>
      <c r="E12" s="110">
        <v>10</v>
      </c>
      <c r="F12" s="123"/>
      <c r="G12" s="123">
        <f t="shared" si="0"/>
        <v>0</v>
      </c>
      <c r="H12" s="123">
        <v>0</v>
      </c>
      <c r="I12" s="123">
        <f t="shared" si="1"/>
        <v>0</v>
      </c>
      <c r="J12" s="110"/>
    </row>
    <row r="13" spans="1:10" s="90" customFormat="1" ht="204" customHeight="1" thickBot="1" x14ac:dyDescent="0.4">
      <c r="A13" s="110">
        <v>9</v>
      </c>
      <c r="B13" s="110" t="s">
        <v>525</v>
      </c>
      <c r="C13" s="109" t="s">
        <v>479</v>
      </c>
      <c r="D13" s="110" t="s">
        <v>472</v>
      </c>
      <c r="E13" s="110">
        <v>2</v>
      </c>
      <c r="F13" s="123"/>
      <c r="G13" s="123">
        <f t="shared" si="0"/>
        <v>0</v>
      </c>
      <c r="H13" s="123">
        <v>0</v>
      </c>
      <c r="I13" s="123">
        <f t="shared" si="1"/>
        <v>0</v>
      </c>
      <c r="J13" s="110"/>
    </row>
    <row r="14" spans="1:10" s="90" customFormat="1" ht="149.25" customHeight="1" thickBot="1" x14ac:dyDescent="0.4">
      <c r="A14" s="110">
        <v>10</v>
      </c>
      <c r="B14" s="110" t="s">
        <v>526</v>
      </c>
      <c r="C14" s="109" t="s">
        <v>480</v>
      </c>
      <c r="D14" s="110" t="s">
        <v>472</v>
      </c>
      <c r="E14" s="110">
        <v>20</v>
      </c>
      <c r="F14" s="123"/>
      <c r="G14" s="123">
        <f t="shared" si="0"/>
        <v>0</v>
      </c>
      <c r="H14" s="123">
        <v>0</v>
      </c>
      <c r="I14" s="123">
        <f t="shared" si="1"/>
        <v>0</v>
      </c>
      <c r="J14" s="110"/>
    </row>
    <row r="15" spans="1:10" s="90" customFormat="1" ht="138.75" customHeight="1" thickBot="1" x14ac:dyDescent="0.4">
      <c r="A15" s="110">
        <v>11</v>
      </c>
      <c r="B15" s="110" t="s">
        <v>527</v>
      </c>
      <c r="C15" s="109" t="s">
        <v>481</v>
      </c>
      <c r="D15" s="110" t="s">
        <v>472</v>
      </c>
      <c r="E15" s="110">
        <v>10</v>
      </c>
      <c r="F15" s="123"/>
      <c r="G15" s="123">
        <f t="shared" si="0"/>
        <v>0</v>
      </c>
      <c r="H15" s="123">
        <v>0</v>
      </c>
      <c r="I15" s="123">
        <f t="shared" si="1"/>
        <v>0</v>
      </c>
      <c r="J15" s="110"/>
    </row>
    <row r="16" spans="1:10" s="90" customFormat="1" ht="111" customHeight="1" thickBot="1" x14ac:dyDescent="0.4">
      <c r="A16" s="110">
        <v>12</v>
      </c>
      <c r="B16" s="110" t="s">
        <v>528</v>
      </c>
      <c r="C16" s="109" t="s">
        <v>482</v>
      </c>
      <c r="D16" s="110" t="s">
        <v>471</v>
      </c>
      <c r="E16" s="110">
        <v>10</v>
      </c>
      <c r="F16" s="123"/>
      <c r="G16" s="123">
        <f t="shared" si="0"/>
        <v>0</v>
      </c>
      <c r="H16" s="123">
        <v>0</v>
      </c>
      <c r="I16" s="123">
        <f t="shared" si="1"/>
        <v>0</v>
      </c>
      <c r="J16" s="110"/>
    </row>
    <row r="17" spans="1:10" s="90" customFormat="1" ht="97.5" customHeight="1" thickBot="1" x14ac:dyDescent="0.4">
      <c r="A17" s="110">
        <v>13</v>
      </c>
      <c r="B17" s="110" t="s">
        <v>529</v>
      </c>
      <c r="C17" s="109" t="s">
        <v>564</v>
      </c>
      <c r="D17" s="110" t="s">
        <v>472</v>
      </c>
      <c r="E17" s="110">
        <v>50</v>
      </c>
      <c r="F17" s="123"/>
      <c r="G17" s="123">
        <f t="shared" si="0"/>
        <v>0</v>
      </c>
      <c r="H17" s="123">
        <v>0</v>
      </c>
      <c r="I17" s="123">
        <f t="shared" si="1"/>
        <v>0</v>
      </c>
      <c r="J17" s="110"/>
    </row>
    <row r="18" spans="1:10" s="90" customFormat="1" ht="300.75" customHeight="1" thickBot="1" x14ac:dyDescent="0.4">
      <c r="A18" s="110">
        <v>14</v>
      </c>
      <c r="B18" s="110" t="s">
        <v>530</v>
      </c>
      <c r="C18" s="109" t="s">
        <v>483</v>
      </c>
      <c r="D18" s="110" t="s">
        <v>471</v>
      </c>
      <c r="E18" s="110">
        <v>20</v>
      </c>
      <c r="F18" s="123"/>
      <c r="G18" s="123">
        <f t="shared" si="0"/>
        <v>0</v>
      </c>
      <c r="H18" s="123">
        <v>0</v>
      </c>
      <c r="I18" s="123">
        <f t="shared" si="1"/>
        <v>0</v>
      </c>
      <c r="J18" s="110"/>
    </row>
    <row r="19" spans="1:10" s="90" customFormat="1" ht="360" customHeight="1" thickBot="1" x14ac:dyDescent="0.4">
      <c r="A19" s="110">
        <v>15</v>
      </c>
      <c r="B19" s="110" t="s">
        <v>531</v>
      </c>
      <c r="C19" s="109" t="s">
        <v>565</v>
      </c>
      <c r="D19" s="110" t="s">
        <v>471</v>
      </c>
      <c r="E19" s="110">
        <v>15</v>
      </c>
      <c r="F19" s="123"/>
      <c r="G19" s="123">
        <f t="shared" si="0"/>
        <v>0</v>
      </c>
      <c r="H19" s="123">
        <v>0</v>
      </c>
      <c r="I19" s="123">
        <f t="shared" si="1"/>
        <v>0</v>
      </c>
      <c r="J19" s="110"/>
    </row>
    <row r="20" spans="1:10" s="90" customFormat="1" ht="124.5" customHeight="1" thickBot="1" x14ac:dyDescent="0.4">
      <c r="A20" s="110">
        <v>16</v>
      </c>
      <c r="B20" s="110" t="s">
        <v>532</v>
      </c>
      <c r="C20" s="109" t="s">
        <v>484</v>
      </c>
      <c r="D20" s="110" t="s">
        <v>471</v>
      </c>
      <c r="E20" s="110">
        <v>200</v>
      </c>
      <c r="F20" s="123"/>
      <c r="G20" s="123">
        <f t="shared" si="0"/>
        <v>0</v>
      </c>
      <c r="H20" s="123">
        <v>0</v>
      </c>
      <c r="I20" s="123">
        <f t="shared" si="1"/>
        <v>0</v>
      </c>
      <c r="J20" s="110"/>
    </row>
    <row r="21" spans="1:10" s="90" customFormat="1" ht="409.6" customHeight="1" thickBot="1" x14ac:dyDescent="0.4">
      <c r="A21" s="110">
        <v>17</v>
      </c>
      <c r="B21" s="110" t="s">
        <v>532</v>
      </c>
      <c r="C21" s="109" t="s">
        <v>485</v>
      </c>
      <c r="D21" s="110" t="s">
        <v>471</v>
      </c>
      <c r="E21" s="110">
        <v>10</v>
      </c>
      <c r="F21" s="123"/>
      <c r="G21" s="123">
        <f t="shared" si="0"/>
        <v>0</v>
      </c>
      <c r="H21" s="123">
        <v>0</v>
      </c>
      <c r="I21" s="123">
        <f t="shared" si="1"/>
        <v>0</v>
      </c>
      <c r="J21" s="110"/>
    </row>
    <row r="22" spans="1:10" s="90" customFormat="1" ht="70.5" customHeight="1" thickBot="1" x14ac:dyDescent="0.4">
      <c r="A22" s="110">
        <v>18</v>
      </c>
      <c r="B22" s="110" t="s">
        <v>533</v>
      </c>
      <c r="C22" s="109" t="s">
        <v>486</v>
      </c>
      <c r="D22" s="110" t="s">
        <v>471</v>
      </c>
      <c r="E22" s="110">
        <v>200</v>
      </c>
      <c r="F22" s="123"/>
      <c r="G22" s="123">
        <f t="shared" si="0"/>
        <v>0</v>
      </c>
      <c r="H22" s="123">
        <v>0</v>
      </c>
      <c r="I22" s="123">
        <f t="shared" si="1"/>
        <v>0</v>
      </c>
      <c r="J22" s="110"/>
    </row>
    <row r="23" spans="1:10" s="90" customFormat="1" ht="231.75" customHeight="1" thickBot="1" x14ac:dyDescent="0.4">
      <c r="A23" s="110">
        <v>19</v>
      </c>
      <c r="B23" s="110" t="s">
        <v>534</v>
      </c>
      <c r="C23" s="109" t="s">
        <v>487</v>
      </c>
      <c r="D23" s="110" t="s">
        <v>471</v>
      </c>
      <c r="E23" s="110">
        <v>5</v>
      </c>
      <c r="F23" s="123"/>
      <c r="G23" s="123">
        <f t="shared" si="0"/>
        <v>0</v>
      </c>
      <c r="H23" s="123">
        <v>0</v>
      </c>
      <c r="I23" s="123">
        <f t="shared" si="1"/>
        <v>0</v>
      </c>
      <c r="J23" s="110"/>
    </row>
    <row r="24" spans="1:10" s="90" customFormat="1" ht="171.75" customHeight="1" thickBot="1" x14ac:dyDescent="0.4">
      <c r="A24" s="110">
        <v>20</v>
      </c>
      <c r="B24" s="110" t="s">
        <v>535</v>
      </c>
      <c r="C24" s="109" t="s">
        <v>488</v>
      </c>
      <c r="D24" s="110" t="s">
        <v>471</v>
      </c>
      <c r="E24" s="110">
        <v>20</v>
      </c>
      <c r="F24" s="123"/>
      <c r="G24" s="123">
        <f t="shared" si="0"/>
        <v>0</v>
      </c>
      <c r="H24" s="123">
        <v>0</v>
      </c>
      <c r="I24" s="123">
        <f t="shared" si="1"/>
        <v>0</v>
      </c>
      <c r="J24" s="110"/>
    </row>
    <row r="25" spans="1:10" s="90" customFormat="1" ht="98.25" customHeight="1" thickBot="1" x14ac:dyDescent="0.4">
      <c r="A25" s="110">
        <v>21</v>
      </c>
      <c r="B25" s="110" t="s">
        <v>536</v>
      </c>
      <c r="C25" s="109" t="s">
        <v>489</v>
      </c>
      <c r="D25" s="110" t="s">
        <v>471</v>
      </c>
      <c r="E25" s="110">
        <v>5</v>
      </c>
      <c r="F25" s="123"/>
      <c r="G25" s="123">
        <f t="shared" si="0"/>
        <v>0</v>
      </c>
      <c r="H25" s="123">
        <v>0</v>
      </c>
      <c r="I25" s="123">
        <f t="shared" si="1"/>
        <v>0</v>
      </c>
      <c r="J25" s="110"/>
    </row>
    <row r="26" spans="1:10" s="90" customFormat="1" ht="409.6" thickBot="1" x14ac:dyDescent="0.4">
      <c r="A26" s="110">
        <v>22</v>
      </c>
      <c r="B26" s="110" t="s">
        <v>537</v>
      </c>
      <c r="C26" s="109" t="s">
        <v>490</v>
      </c>
      <c r="D26" s="110" t="s">
        <v>472</v>
      </c>
      <c r="E26" s="110">
        <v>50</v>
      </c>
      <c r="F26" s="123"/>
      <c r="G26" s="123">
        <f t="shared" si="0"/>
        <v>0</v>
      </c>
      <c r="H26" s="123">
        <v>0</v>
      </c>
      <c r="I26" s="123">
        <f t="shared" si="1"/>
        <v>0</v>
      </c>
      <c r="J26" s="110"/>
    </row>
    <row r="27" spans="1:10" s="90" customFormat="1" ht="409.6" thickBot="1" x14ac:dyDescent="0.4">
      <c r="A27" s="110">
        <v>23</v>
      </c>
      <c r="B27" s="110" t="s">
        <v>538</v>
      </c>
      <c r="C27" s="109" t="s">
        <v>491</v>
      </c>
      <c r="D27" s="110" t="s">
        <v>472</v>
      </c>
      <c r="E27" s="110">
        <v>10</v>
      </c>
      <c r="F27" s="123"/>
      <c r="G27" s="123">
        <f t="shared" si="0"/>
        <v>0</v>
      </c>
      <c r="H27" s="123">
        <v>0</v>
      </c>
      <c r="I27" s="123">
        <f t="shared" si="1"/>
        <v>0</v>
      </c>
      <c r="J27" s="110"/>
    </row>
    <row r="28" spans="1:10" s="90" customFormat="1" ht="409.6" thickBot="1" x14ac:dyDescent="0.4">
      <c r="A28" s="110">
        <v>24</v>
      </c>
      <c r="B28" s="110" t="s">
        <v>539</v>
      </c>
      <c r="C28" s="109" t="s">
        <v>493</v>
      </c>
      <c r="D28" s="110" t="s">
        <v>472</v>
      </c>
      <c r="E28" s="110">
        <v>5</v>
      </c>
      <c r="F28" s="123"/>
      <c r="G28" s="123">
        <f t="shared" si="0"/>
        <v>0</v>
      </c>
      <c r="H28" s="123">
        <v>0</v>
      </c>
      <c r="I28" s="123">
        <f t="shared" si="1"/>
        <v>0</v>
      </c>
      <c r="J28" s="110"/>
    </row>
    <row r="29" spans="1:10" s="90" customFormat="1" ht="113.15" customHeight="1" thickBot="1" x14ac:dyDescent="0.4">
      <c r="A29" s="110">
        <v>25</v>
      </c>
      <c r="B29" s="110" t="s">
        <v>540</v>
      </c>
      <c r="C29" s="109" t="s">
        <v>492</v>
      </c>
      <c r="D29" s="110" t="s">
        <v>471</v>
      </c>
      <c r="E29" s="110">
        <v>3</v>
      </c>
      <c r="F29" s="123"/>
      <c r="G29" s="123">
        <f t="shared" si="0"/>
        <v>0</v>
      </c>
      <c r="H29" s="123">
        <v>0</v>
      </c>
      <c r="I29" s="123">
        <f t="shared" si="1"/>
        <v>0</v>
      </c>
      <c r="J29" s="110"/>
    </row>
    <row r="30" spans="1:10" s="90" customFormat="1" ht="132.75" customHeight="1" thickBot="1" x14ac:dyDescent="0.4">
      <c r="A30" s="110">
        <v>26</v>
      </c>
      <c r="B30" s="110" t="s">
        <v>541</v>
      </c>
      <c r="C30" s="109" t="s">
        <v>566</v>
      </c>
      <c r="D30" s="110" t="s">
        <v>472</v>
      </c>
      <c r="E30" s="110">
        <v>10</v>
      </c>
      <c r="F30" s="123"/>
      <c r="G30" s="123">
        <f t="shared" si="0"/>
        <v>0</v>
      </c>
      <c r="H30" s="123">
        <v>0</v>
      </c>
      <c r="I30" s="123">
        <f t="shared" si="1"/>
        <v>0</v>
      </c>
      <c r="J30" s="110"/>
    </row>
    <row r="31" spans="1:10" s="90" customFormat="1" ht="101.25" customHeight="1" thickBot="1" x14ac:dyDescent="0.4">
      <c r="A31" s="110">
        <v>27</v>
      </c>
      <c r="B31" s="110" t="s">
        <v>542</v>
      </c>
      <c r="C31" s="109" t="s">
        <v>494</v>
      </c>
      <c r="D31" s="110" t="s">
        <v>472</v>
      </c>
      <c r="E31" s="110">
        <v>300</v>
      </c>
      <c r="F31" s="123"/>
      <c r="G31" s="123">
        <f t="shared" si="0"/>
        <v>0</v>
      </c>
      <c r="H31" s="123">
        <v>0</v>
      </c>
      <c r="I31" s="123">
        <f t="shared" si="1"/>
        <v>0</v>
      </c>
      <c r="J31" s="110"/>
    </row>
    <row r="32" spans="1:10" s="90" customFormat="1" ht="146.25" customHeight="1" thickBot="1" x14ac:dyDescent="0.4">
      <c r="A32" s="110">
        <v>28</v>
      </c>
      <c r="B32" s="110" t="s">
        <v>543</v>
      </c>
      <c r="C32" s="109" t="s">
        <v>495</v>
      </c>
      <c r="D32" s="110" t="s">
        <v>472</v>
      </c>
      <c r="E32" s="110">
        <v>200</v>
      </c>
      <c r="F32" s="123"/>
      <c r="G32" s="123">
        <f t="shared" si="0"/>
        <v>0</v>
      </c>
      <c r="H32" s="123">
        <v>0</v>
      </c>
      <c r="I32" s="123">
        <f t="shared" si="1"/>
        <v>0</v>
      </c>
      <c r="J32" s="110"/>
    </row>
    <row r="33" spans="1:10" s="90" customFormat="1" ht="63" customHeight="1" thickBot="1" x14ac:dyDescent="0.4">
      <c r="A33" s="110">
        <v>29</v>
      </c>
      <c r="B33" s="110" t="s">
        <v>544</v>
      </c>
      <c r="C33" s="109" t="s">
        <v>567</v>
      </c>
      <c r="D33" s="110" t="s">
        <v>472</v>
      </c>
      <c r="E33" s="110">
        <v>2</v>
      </c>
      <c r="F33" s="123"/>
      <c r="G33" s="123">
        <f t="shared" si="0"/>
        <v>0</v>
      </c>
      <c r="H33" s="123">
        <v>0</v>
      </c>
      <c r="I33" s="123">
        <f t="shared" si="1"/>
        <v>0</v>
      </c>
      <c r="J33" s="110"/>
    </row>
    <row r="34" spans="1:10" s="90" customFormat="1" ht="66" customHeight="1" thickBot="1" x14ac:dyDescent="0.4">
      <c r="A34" s="110">
        <v>30</v>
      </c>
      <c r="B34" s="110" t="s">
        <v>544</v>
      </c>
      <c r="C34" s="109" t="s">
        <v>568</v>
      </c>
      <c r="D34" s="110" t="s">
        <v>472</v>
      </c>
      <c r="E34" s="110">
        <v>10</v>
      </c>
      <c r="F34" s="123"/>
      <c r="G34" s="123">
        <f t="shared" si="0"/>
        <v>0</v>
      </c>
      <c r="H34" s="123">
        <v>0</v>
      </c>
      <c r="I34" s="123">
        <f t="shared" si="1"/>
        <v>0</v>
      </c>
      <c r="J34" s="110"/>
    </row>
    <row r="35" spans="1:10" s="90" customFormat="1" ht="409.6" thickBot="1" x14ac:dyDescent="0.4">
      <c r="A35" s="110">
        <v>31</v>
      </c>
      <c r="B35" s="110" t="s">
        <v>545</v>
      </c>
      <c r="C35" s="109" t="s">
        <v>496</v>
      </c>
      <c r="D35" s="110" t="s">
        <v>472</v>
      </c>
      <c r="E35" s="110">
        <v>5</v>
      </c>
      <c r="F35" s="123"/>
      <c r="G35" s="123">
        <f t="shared" si="0"/>
        <v>0</v>
      </c>
      <c r="H35" s="123">
        <v>0</v>
      </c>
      <c r="I35" s="123">
        <f t="shared" si="1"/>
        <v>0</v>
      </c>
      <c r="J35" s="110"/>
    </row>
    <row r="36" spans="1:10" s="90" customFormat="1" ht="158.25" customHeight="1" thickBot="1" x14ac:dyDescent="0.4">
      <c r="A36" s="110">
        <v>32</v>
      </c>
      <c r="B36" s="110" t="s">
        <v>546</v>
      </c>
      <c r="C36" s="109" t="s">
        <v>497</v>
      </c>
      <c r="D36" s="110" t="s">
        <v>472</v>
      </c>
      <c r="E36" s="110">
        <v>1</v>
      </c>
      <c r="F36" s="123"/>
      <c r="G36" s="123">
        <f t="shared" si="0"/>
        <v>0</v>
      </c>
      <c r="H36" s="123">
        <v>0</v>
      </c>
      <c r="I36" s="123">
        <f t="shared" si="1"/>
        <v>0</v>
      </c>
      <c r="J36" s="110"/>
    </row>
    <row r="37" spans="1:10" s="90" customFormat="1" ht="297" customHeight="1" thickBot="1" x14ac:dyDescent="0.4">
      <c r="A37" s="110">
        <v>33</v>
      </c>
      <c r="B37" s="110" t="s">
        <v>547</v>
      </c>
      <c r="C37" s="109" t="s">
        <v>498</v>
      </c>
      <c r="D37" s="110" t="s">
        <v>472</v>
      </c>
      <c r="E37" s="110">
        <v>1</v>
      </c>
      <c r="F37" s="123"/>
      <c r="G37" s="123">
        <f t="shared" si="0"/>
        <v>0</v>
      </c>
      <c r="H37" s="123">
        <v>0</v>
      </c>
      <c r="I37" s="123">
        <f t="shared" si="1"/>
        <v>0</v>
      </c>
      <c r="J37" s="110"/>
    </row>
    <row r="38" spans="1:10" s="90" customFormat="1" ht="409.6" thickBot="1" x14ac:dyDescent="0.4">
      <c r="A38" s="110">
        <v>34</v>
      </c>
      <c r="B38" s="110" t="s">
        <v>548</v>
      </c>
      <c r="C38" s="109" t="s">
        <v>499</v>
      </c>
      <c r="D38" s="110" t="s">
        <v>472</v>
      </c>
      <c r="E38" s="110">
        <v>10</v>
      </c>
      <c r="F38" s="123"/>
      <c r="G38" s="123">
        <f t="shared" si="0"/>
        <v>0</v>
      </c>
      <c r="H38" s="123">
        <v>0</v>
      </c>
      <c r="I38" s="123">
        <f t="shared" si="1"/>
        <v>0</v>
      </c>
      <c r="J38" s="110"/>
    </row>
    <row r="39" spans="1:10" s="90" customFormat="1" ht="116.25" customHeight="1" thickBot="1" x14ac:dyDescent="0.4">
      <c r="A39" s="110">
        <v>35</v>
      </c>
      <c r="B39" s="110" t="s">
        <v>549</v>
      </c>
      <c r="C39" s="109" t="s">
        <v>500</v>
      </c>
      <c r="D39" s="110" t="s">
        <v>472</v>
      </c>
      <c r="E39" s="110">
        <v>10</v>
      </c>
      <c r="F39" s="123"/>
      <c r="G39" s="123">
        <f t="shared" si="0"/>
        <v>0</v>
      </c>
      <c r="H39" s="123">
        <v>0</v>
      </c>
      <c r="I39" s="123">
        <f t="shared" si="1"/>
        <v>0</v>
      </c>
      <c r="J39" s="110"/>
    </row>
    <row r="40" spans="1:10" s="90" customFormat="1" ht="120" customHeight="1" thickBot="1" x14ac:dyDescent="0.4">
      <c r="A40" s="110">
        <v>36</v>
      </c>
      <c r="B40" s="110" t="s">
        <v>550</v>
      </c>
      <c r="C40" s="109" t="s">
        <v>501</v>
      </c>
      <c r="D40" s="110" t="s">
        <v>472</v>
      </c>
      <c r="E40" s="110">
        <v>30</v>
      </c>
      <c r="F40" s="123"/>
      <c r="G40" s="123">
        <f t="shared" si="0"/>
        <v>0</v>
      </c>
      <c r="H40" s="123">
        <v>0</v>
      </c>
      <c r="I40" s="123">
        <f t="shared" si="1"/>
        <v>0</v>
      </c>
      <c r="J40" s="110"/>
    </row>
    <row r="41" spans="1:10" s="90" customFormat="1" ht="168" customHeight="1" thickBot="1" x14ac:dyDescent="0.4">
      <c r="A41" s="110">
        <v>37</v>
      </c>
      <c r="B41" s="110" t="s">
        <v>551</v>
      </c>
      <c r="C41" s="109" t="s">
        <v>502</v>
      </c>
      <c r="D41" s="110" t="s">
        <v>472</v>
      </c>
      <c r="E41" s="110">
        <v>5</v>
      </c>
      <c r="F41" s="123"/>
      <c r="G41" s="123">
        <f t="shared" si="0"/>
        <v>0</v>
      </c>
      <c r="H41" s="123">
        <v>0</v>
      </c>
      <c r="I41" s="123">
        <f t="shared" si="1"/>
        <v>0</v>
      </c>
      <c r="J41" s="110"/>
    </row>
    <row r="42" spans="1:10" s="90" customFormat="1" ht="380.25" customHeight="1" thickBot="1" x14ac:dyDescent="0.4">
      <c r="A42" s="110">
        <v>38</v>
      </c>
      <c r="B42" s="110" t="s">
        <v>552</v>
      </c>
      <c r="C42" s="109" t="s">
        <v>503</v>
      </c>
      <c r="D42" s="110" t="s">
        <v>513</v>
      </c>
      <c r="E42" s="110">
        <v>10</v>
      </c>
      <c r="F42" s="123"/>
      <c r="G42" s="123">
        <f t="shared" si="0"/>
        <v>0</v>
      </c>
      <c r="H42" s="123">
        <v>0</v>
      </c>
      <c r="I42" s="123">
        <f t="shared" si="1"/>
        <v>0</v>
      </c>
      <c r="J42" s="110"/>
    </row>
    <row r="43" spans="1:10" s="90" customFormat="1" ht="156.65" customHeight="1" thickBot="1" x14ac:dyDescent="0.4">
      <c r="A43" s="110">
        <v>39</v>
      </c>
      <c r="B43" s="110" t="s">
        <v>553</v>
      </c>
      <c r="C43" s="109" t="s">
        <v>504</v>
      </c>
      <c r="D43" s="110" t="s">
        <v>513</v>
      </c>
      <c r="E43" s="110">
        <v>10</v>
      </c>
      <c r="F43" s="123"/>
      <c r="G43" s="123">
        <f t="shared" si="0"/>
        <v>0</v>
      </c>
      <c r="H43" s="123">
        <v>0</v>
      </c>
      <c r="I43" s="123">
        <f t="shared" si="1"/>
        <v>0</v>
      </c>
      <c r="J43" s="110"/>
    </row>
    <row r="44" spans="1:10" s="90" customFormat="1" ht="219.75" customHeight="1" thickBot="1" x14ac:dyDescent="0.4">
      <c r="A44" s="110">
        <v>40</v>
      </c>
      <c r="B44" s="110" t="s">
        <v>554</v>
      </c>
      <c r="C44" s="109" t="s">
        <v>505</v>
      </c>
      <c r="D44" s="110" t="s">
        <v>514</v>
      </c>
      <c r="E44" s="110">
        <v>3000</v>
      </c>
      <c r="F44" s="123"/>
      <c r="G44" s="123">
        <f t="shared" si="0"/>
        <v>0</v>
      </c>
      <c r="H44" s="123">
        <v>0</v>
      </c>
      <c r="I44" s="123">
        <f t="shared" si="1"/>
        <v>0</v>
      </c>
      <c r="J44" s="110"/>
    </row>
    <row r="45" spans="1:10" s="90" customFormat="1" ht="84" customHeight="1" thickBot="1" x14ac:dyDescent="0.4">
      <c r="A45" s="110">
        <v>41</v>
      </c>
      <c r="B45" s="110" t="s">
        <v>555</v>
      </c>
      <c r="C45" s="109" t="s">
        <v>506</v>
      </c>
      <c r="D45" s="110" t="s">
        <v>472</v>
      </c>
      <c r="E45" s="110">
        <v>80</v>
      </c>
      <c r="F45" s="123"/>
      <c r="G45" s="123">
        <f t="shared" si="0"/>
        <v>0</v>
      </c>
      <c r="H45" s="123">
        <v>0</v>
      </c>
      <c r="I45" s="123">
        <f t="shared" si="1"/>
        <v>0</v>
      </c>
      <c r="J45" s="110"/>
    </row>
    <row r="46" spans="1:10" s="90" customFormat="1" ht="57.65" customHeight="1" thickBot="1" x14ac:dyDescent="0.4">
      <c r="A46" s="110">
        <v>42</v>
      </c>
      <c r="B46" s="110" t="s">
        <v>556</v>
      </c>
      <c r="C46" s="109" t="s">
        <v>507</v>
      </c>
      <c r="D46" s="110" t="s">
        <v>472</v>
      </c>
      <c r="E46" s="110">
        <v>30</v>
      </c>
      <c r="F46" s="123"/>
      <c r="G46" s="123">
        <f t="shared" si="0"/>
        <v>0</v>
      </c>
      <c r="H46" s="123">
        <v>0</v>
      </c>
      <c r="I46" s="123">
        <f t="shared" si="1"/>
        <v>0</v>
      </c>
      <c r="J46" s="110"/>
    </row>
    <row r="47" spans="1:10" s="90" customFormat="1" ht="91.5" customHeight="1" thickBot="1" x14ac:dyDescent="0.4">
      <c r="A47" s="110">
        <v>43</v>
      </c>
      <c r="B47" s="110" t="s">
        <v>557</v>
      </c>
      <c r="C47" s="109" t="s">
        <v>558</v>
      </c>
      <c r="D47" s="110" t="s">
        <v>515</v>
      </c>
      <c r="E47" s="110">
        <v>2</v>
      </c>
      <c r="F47" s="123"/>
      <c r="G47" s="123">
        <f t="shared" si="0"/>
        <v>0</v>
      </c>
      <c r="H47" s="123">
        <v>0</v>
      </c>
      <c r="I47" s="123">
        <f t="shared" si="1"/>
        <v>0</v>
      </c>
      <c r="J47" s="110"/>
    </row>
    <row r="48" spans="1:10" s="90" customFormat="1" ht="58.5" customHeight="1" thickBot="1" x14ac:dyDescent="0.4">
      <c r="A48" s="110">
        <v>44</v>
      </c>
      <c r="B48" s="110" t="s">
        <v>508</v>
      </c>
      <c r="C48" s="109" t="s">
        <v>569</v>
      </c>
      <c r="D48" s="110" t="s">
        <v>472</v>
      </c>
      <c r="E48" s="110">
        <v>10</v>
      </c>
      <c r="F48" s="123"/>
      <c r="G48" s="123">
        <f t="shared" si="0"/>
        <v>0</v>
      </c>
      <c r="H48" s="123">
        <v>0</v>
      </c>
      <c r="I48" s="123">
        <f t="shared" si="1"/>
        <v>0</v>
      </c>
      <c r="J48" s="110"/>
    </row>
    <row r="49" spans="1:10" s="90" customFormat="1" ht="93.75" customHeight="1" thickBot="1" x14ac:dyDescent="0.4">
      <c r="A49" s="110">
        <v>45</v>
      </c>
      <c r="B49" s="110" t="s">
        <v>559</v>
      </c>
      <c r="C49" s="109" t="s">
        <v>509</v>
      </c>
      <c r="D49" s="110" t="s">
        <v>516</v>
      </c>
      <c r="E49" s="110">
        <v>5</v>
      </c>
      <c r="F49" s="123"/>
      <c r="G49" s="123">
        <f t="shared" si="0"/>
        <v>0</v>
      </c>
      <c r="H49" s="123">
        <v>0</v>
      </c>
      <c r="I49" s="123">
        <f t="shared" si="1"/>
        <v>0</v>
      </c>
      <c r="J49" s="110"/>
    </row>
    <row r="50" spans="1:10" s="90" customFormat="1" ht="106.5" customHeight="1" thickBot="1" x14ac:dyDescent="0.4">
      <c r="A50" s="110">
        <v>46</v>
      </c>
      <c r="B50" s="110" t="s">
        <v>560</v>
      </c>
      <c r="C50" s="109" t="s">
        <v>570</v>
      </c>
      <c r="D50" s="110" t="s">
        <v>516</v>
      </c>
      <c r="E50" s="110">
        <v>10</v>
      </c>
      <c r="F50" s="123"/>
      <c r="G50" s="123">
        <f t="shared" si="0"/>
        <v>0</v>
      </c>
      <c r="H50" s="123">
        <v>0</v>
      </c>
      <c r="I50" s="123">
        <f t="shared" si="1"/>
        <v>0</v>
      </c>
      <c r="J50" s="110"/>
    </row>
    <row r="51" spans="1:10" s="90" customFormat="1" ht="122.25" customHeight="1" thickBot="1" x14ac:dyDescent="0.4">
      <c r="A51" s="110">
        <v>47</v>
      </c>
      <c r="B51" s="110" t="s">
        <v>561</v>
      </c>
      <c r="C51" s="109" t="s">
        <v>571</v>
      </c>
      <c r="D51" s="110" t="s">
        <v>472</v>
      </c>
      <c r="E51" s="110">
        <v>10</v>
      </c>
      <c r="F51" s="123"/>
      <c r="G51" s="123">
        <f t="shared" si="0"/>
        <v>0</v>
      </c>
      <c r="H51" s="123">
        <v>0</v>
      </c>
      <c r="I51" s="123">
        <f t="shared" si="1"/>
        <v>0</v>
      </c>
      <c r="J51" s="110"/>
    </row>
    <row r="52" spans="1:10" s="90" customFormat="1" ht="65.5" customHeight="1" thickBot="1" x14ac:dyDescent="0.4">
      <c r="A52" s="110">
        <v>48</v>
      </c>
      <c r="B52" s="110" t="s">
        <v>385</v>
      </c>
      <c r="C52" s="109" t="s">
        <v>510</v>
      </c>
      <c r="D52" s="110" t="s">
        <v>517</v>
      </c>
      <c r="E52" s="110">
        <v>20</v>
      </c>
      <c r="F52" s="123"/>
      <c r="G52" s="123">
        <f t="shared" si="0"/>
        <v>0</v>
      </c>
      <c r="H52" s="123">
        <v>0</v>
      </c>
      <c r="I52" s="123">
        <f t="shared" si="1"/>
        <v>0</v>
      </c>
      <c r="J52" s="110"/>
    </row>
    <row r="53" spans="1:10" s="90" customFormat="1" ht="70.5" customHeight="1" thickBot="1" x14ac:dyDescent="0.4">
      <c r="A53" s="110">
        <v>49</v>
      </c>
      <c r="B53" s="110" t="s">
        <v>386</v>
      </c>
      <c r="C53" s="109" t="s">
        <v>511</v>
      </c>
      <c r="D53" s="110" t="s">
        <v>517</v>
      </c>
      <c r="E53" s="110">
        <v>30</v>
      </c>
      <c r="F53" s="123"/>
      <c r="G53" s="123">
        <f t="shared" si="0"/>
        <v>0</v>
      </c>
      <c r="H53" s="123">
        <v>0</v>
      </c>
      <c r="I53" s="123">
        <f t="shared" si="1"/>
        <v>0</v>
      </c>
      <c r="J53" s="110"/>
    </row>
    <row r="54" spans="1:10" s="90" customFormat="1" ht="53.5" customHeight="1" thickBot="1" x14ac:dyDescent="0.4">
      <c r="A54" s="110">
        <v>50</v>
      </c>
      <c r="B54" s="110" t="s">
        <v>387</v>
      </c>
      <c r="C54" s="109" t="s">
        <v>512</v>
      </c>
      <c r="D54" s="110" t="s">
        <v>517</v>
      </c>
      <c r="E54" s="110">
        <v>20</v>
      </c>
      <c r="F54" s="123"/>
      <c r="G54" s="123">
        <f t="shared" si="0"/>
        <v>0</v>
      </c>
      <c r="H54" s="123">
        <v>0</v>
      </c>
      <c r="I54" s="123">
        <f t="shared" si="1"/>
        <v>0</v>
      </c>
      <c r="J54" s="110"/>
    </row>
    <row r="55" spans="1:10" s="90" customFormat="1" ht="64" customHeight="1" thickBot="1" x14ac:dyDescent="0.4">
      <c r="A55" s="120" t="s">
        <v>609</v>
      </c>
      <c r="B55" s="120"/>
      <c r="C55" s="120"/>
      <c r="D55" s="121"/>
      <c r="E55" s="121"/>
      <c r="F55" s="122"/>
      <c r="G55" s="123">
        <f>SUM(G5:G54)</f>
        <v>0</v>
      </c>
      <c r="H55" s="123">
        <f>SUM(H5:H54)</f>
        <v>0</v>
      </c>
      <c r="I55" s="124">
        <f>SUM(I5:I54)</f>
        <v>0</v>
      </c>
      <c r="J55" s="125"/>
    </row>
    <row r="56" spans="1:10" s="95" customFormat="1" ht="38.25" customHeight="1" thickBot="1" x14ac:dyDescent="0.35">
      <c r="A56" s="117" t="s">
        <v>625</v>
      </c>
      <c r="B56" s="118"/>
      <c r="C56" s="118"/>
      <c r="D56" s="118"/>
      <c r="E56" s="118"/>
      <c r="F56" s="118"/>
      <c r="G56" s="118"/>
      <c r="H56" s="118"/>
      <c r="I56" s="118"/>
      <c r="J56" s="119"/>
    </row>
    <row r="57" spans="1:10" s="95" customFormat="1" ht="75.5" customHeight="1" thickBot="1" x14ac:dyDescent="0.35">
      <c r="A57" s="111" t="s">
        <v>598</v>
      </c>
      <c r="B57" s="112"/>
      <c r="C57" s="112"/>
      <c r="D57" s="112"/>
      <c r="E57" s="112"/>
      <c r="F57" s="112"/>
      <c r="G57" s="112"/>
      <c r="H57" s="112"/>
      <c r="I57" s="112"/>
      <c r="J57" s="113"/>
    </row>
    <row r="58" spans="1:10" s="108" customFormat="1" ht="78.75" customHeight="1" thickBot="1" x14ac:dyDescent="0.4">
      <c r="A58" s="107" t="s">
        <v>599</v>
      </c>
      <c r="B58" s="107" t="s">
        <v>600</v>
      </c>
      <c r="C58" s="107" t="s">
        <v>601</v>
      </c>
      <c r="D58" s="107" t="s">
        <v>469</v>
      </c>
      <c r="E58" s="107" t="s">
        <v>0</v>
      </c>
      <c r="F58" s="107" t="s">
        <v>602</v>
      </c>
      <c r="G58" s="107" t="s">
        <v>603</v>
      </c>
      <c r="H58" s="107" t="s">
        <v>604</v>
      </c>
      <c r="I58" s="107" t="s">
        <v>605</v>
      </c>
      <c r="J58" s="107" t="s">
        <v>606</v>
      </c>
    </row>
    <row r="59" spans="1:10" s="90" customFormat="1" ht="160" thickBot="1" x14ac:dyDescent="0.4">
      <c r="A59" s="110">
        <v>1</v>
      </c>
      <c r="B59" s="110" t="s">
        <v>573</v>
      </c>
      <c r="C59" s="109" t="s">
        <v>585</v>
      </c>
      <c r="D59" s="110" t="s">
        <v>596</v>
      </c>
      <c r="E59" s="110">
        <v>3</v>
      </c>
      <c r="F59" s="110"/>
      <c r="G59" s="123">
        <f>E59*F59</f>
        <v>0</v>
      </c>
      <c r="H59" s="123">
        <v>0</v>
      </c>
      <c r="I59" s="123">
        <f>SUM(G59:H59)</f>
        <v>0</v>
      </c>
      <c r="J59" s="110"/>
    </row>
    <row r="60" spans="1:10" s="90" customFormat="1" ht="409.6" thickBot="1" x14ac:dyDescent="0.4">
      <c r="A60" s="110">
        <v>2</v>
      </c>
      <c r="B60" s="110" t="s">
        <v>574</v>
      </c>
      <c r="C60" s="109" t="s">
        <v>586</v>
      </c>
      <c r="D60" s="110" t="s">
        <v>596</v>
      </c>
      <c r="E60" s="110">
        <v>4</v>
      </c>
      <c r="F60" s="110"/>
      <c r="G60" s="123">
        <f t="shared" ref="G60:G70" si="2">E60*F60</f>
        <v>0</v>
      </c>
      <c r="H60" s="123">
        <v>0</v>
      </c>
      <c r="I60" s="123">
        <f t="shared" ref="I60:I70" si="3">SUM(G60:H60)</f>
        <v>0</v>
      </c>
      <c r="J60" s="110"/>
    </row>
    <row r="61" spans="1:10" s="90" customFormat="1" ht="305" thickBot="1" x14ac:dyDescent="0.4">
      <c r="A61" s="110">
        <v>3</v>
      </c>
      <c r="B61" s="110" t="s">
        <v>575</v>
      </c>
      <c r="C61" s="109" t="s">
        <v>587</v>
      </c>
      <c r="D61" s="110" t="s">
        <v>596</v>
      </c>
      <c r="E61" s="110">
        <v>25</v>
      </c>
      <c r="F61" s="110"/>
      <c r="G61" s="123">
        <f t="shared" si="2"/>
        <v>0</v>
      </c>
      <c r="H61" s="123">
        <v>0</v>
      </c>
      <c r="I61" s="123">
        <f t="shared" si="3"/>
        <v>0</v>
      </c>
      <c r="J61" s="110"/>
    </row>
    <row r="62" spans="1:10" s="90" customFormat="1" ht="406.5" thickBot="1" x14ac:dyDescent="0.4">
      <c r="A62" s="110">
        <v>4</v>
      </c>
      <c r="B62" s="110" t="s">
        <v>576</v>
      </c>
      <c r="C62" s="109" t="s">
        <v>588</v>
      </c>
      <c r="D62" s="110" t="s">
        <v>596</v>
      </c>
      <c r="E62" s="110">
        <v>2</v>
      </c>
      <c r="F62" s="110"/>
      <c r="G62" s="123">
        <f t="shared" si="2"/>
        <v>0</v>
      </c>
      <c r="H62" s="123">
        <v>0</v>
      </c>
      <c r="I62" s="123">
        <f t="shared" si="3"/>
        <v>0</v>
      </c>
      <c r="J62" s="110"/>
    </row>
    <row r="63" spans="1:10" s="90" customFormat="1" ht="409.6" thickBot="1" x14ac:dyDescent="0.4">
      <c r="A63" s="110">
        <v>5</v>
      </c>
      <c r="B63" s="110" t="s">
        <v>577</v>
      </c>
      <c r="C63" s="109" t="s">
        <v>589</v>
      </c>
      <c r="D63" s="110" t="s">
        <v>596</v>
      </c>
      <c r="E63" s="110">
        <v>10</v>
      </c>
      <c r="F63" s="110"/>
      <c r="G63" s="123">
        <f t="shared" si="2"/>
        <v>0</v>
      </c>
      <c r="H63" s="123">
        <v>0</v>
      </c>
      <c r="I63" s="123">
        <f t="shared" si="3"/>
        <v>0</v>
      </c>
      <c r="J63" s="110"/>
    </row>
    <row r="64" spans="1:10" s="90" customFormat="1" ht="276" thickBot="1" x14ac:dyDescent="0.4">
      <c r="A64" s="110">
        <v>6</v>
      </c>
      <c r="B64" s="110" t="s">
        <v>578</v>
      </c>
      <c r="C64" s="109" t="s">
        <v>590</v>
      </c>
      <c r="D64" s="110" t="s">
        <v>596</v>
      </c>
      <c r="E64" s="110">
        <v>20</v>
      </c>
      <c r="F64" s="110"/>
      <c r="G64" s="123">
        <f t="shared" si="2"/>
        <v>0</v>
      </c>
      <c r="H64" s="123">
        <v>0</v>
      </c>
      <c r="I64" s="123">
        <f t="shared" si="3"/>
        <v>0</v>
      </c>
      <c r="J64" s="110"/>
    </row>
    <row r="65" spans="1:10" s="90" customFormat="1" ht="73" thickBot="1" x14ac:dyDescent="0.4">
      <c r="A65" s="110">
        <v>7</v>
      </c>
      <c r="B65" s="110" t="s">
        <v>579</v>
      </c>
      <c r="C65" s="109" t="s">
        <v>591</v>
      </c>
      <c r="D65" s="110" t="s">
        <v>596</v>
      </c>
      <c r="E65" s="110">
        <v>20</v>
      </c>
      <c r="F65" s="110"/>
      <c r="G65" s="123">
        <f t="shared" si="2"/>
        <v>0</v>
      </c>
      <c r="H65" s="123">
        <v>0</v>
      </c>
      <c r="I65" s="123">
        <f t="shared" si="3"/>
        <v>0</v>
      </c>
      <c r="J65" s="110"/>
    </row>
    <row r="66" spans="1:10" s="90" customFormat="1" ht="116.5" thickBot="1" x14ac:dyDescent="0.4">
      <c r="A66" s="110">
        <v>8</v>
      </c>
      <c r="B66" s="110" t="s">
        <v>580</v>
      </c>
      <c r="C66" s="109" t="s">
        <v>592</v>
      </c>
      <c r="D66" s="110" t="s">
        <v>596</v>
      </c>
      <c r="E66" s="110">
        <v>4</v>
      </c>
      <c r="F66" s="110"/>
      <c r="G66" s="123">
        <f t="shared" si="2"/>
        <v>0</v>
      </c>
      <c r="H66" s="123">
        <v>0</v>
      </c>
      <c r="I66" s="123">
        <f t="shared" si="3"/>
        <v>0</v>
      </c>
      <c r="J66" s="110"/>
    </row>
    <row r="67" spans="1:10" s="90" customFormat="1" ht="145.5" thickBot="1" x14ac:dyDescent="0.4">
      <c r="A67" s="110">
        <v>9</v>
      </c>
      <c r="B67" s="110" t="s">
        <v>581</v>
      </c>
      <c r="C67" s="109" t="s">
        <v>593</v>
      </c>
      <c r="D67" s="110" t="s">
        <v>596</v>
      </c>
      <c r="E67" s="110">
        <v>20</v>
      </c>
      <c r="F67" s="110"/>
      <c r="G67" s="123">
        <f t="shared" si="2"/>
        <v>0</v>
      </c>
      <c r="H67" s="123">
        <v>0</v>
      </c>
      <c r="I67" s="123">
        <f t="shared" si="3"/>
        <v>0</v>
      </c>
      <c r="J67" s="110"/>
    </row>
    <row r="68" spans="1:10" s="90" customFormat="1" ht="58.5" thickBot="1" x14ac:dyDescent="0.4">
      <c r="A68" s="110">
        <v>10</v>
      </c>
      <c r="B68" s="110" t="s">
        <v>582</v>
      </c>
      <c r="C68" s="109" t="s">
        <v>594</v>
      </c>
      <c r="D68" s="110" t="s">
        <v>596</v>
      </c>
      <c r="E68" s="110">
        <v>25</v>
      </c>
      <c r="F68" s="110"/>
      <c r="G68" s="123">
        <f t="shared" si="2"/>
        <v>0</v>
      </c>
      <c r="H68" s="123">
        <v>0</v>
      </c>
      <c r="I68" s="123">
        <f t="shared" si="3"/>
        <v>0</v>
      </c>
      <c r="J68" s="110"/>
    </row>
    <row r="69" spans="1:10" s="90" customFormat="1" ht="174.5" thickBot="1" x14ac:dyDescent="0.4">
      <c r="A69" s="110">
        <v>11</v>
      </c>
      <c r="B69" s="110" t="s">
        <v>583</v>
      </c>
      <c r="C69" s="109" t="s">
        <v>595</v>
      </c>
      <c r="D69" s="110" t="s">
        <v>596</v>
      </c>
      <c r="E69" s="110">
        <v>1</v>
      </c>
      <c r="F69" s="110"/>
      <c r="G69" s="123">
        <f t="shared" si="2"/>
        <v>0</v>
      </c>
      <c r="H69" s="123">
        <v>0</v>
      </c>
      <c r="I69" s="123">
        <f t="shared" si="3"/>
        <v>0</v>
      </c>
      <c r="J69" s="110"/>
    </row>
    <row r="70" spans="1:10" s="90" customFormat="1" ht="409.6" thickBot="1" x14ac:dyDescent="0.4">
      <c r="A70" s="110">
        <v>12</v>
      </c>
      <c r="B70" s="110" t="s">
        <v>584</v>
      </c>
      <c r="C70" s="109" t="s">
        <v>597</v>
      </c>
      <c r="D70" s="110" t="s">
        <v>596</v>
      </c>
      <c r="E70" s="110">
        <v>1</v>
      </c>
      <c r="F70" s="110"/>
      <c r="G70" s="123">
        <f t="shared" si="2"/>
        <v>0</v>
      </c>
      <c r="H70" s="123">
        <v>0</v>
      </c>
      <c r="I70" s="123">
        <f t="shared" si="3"/>
        <v>0</v>
      </c>
      <c r="J70" s="110"/>
    </row>
    <row r="71" spans="1:10" s="90" customFormat="1" ht="64" customHeight="1" thickBot="1" x14ac:dyDescent="0.4">
      <c r="A71" s="120" t="s">
        <v>609</v>
      </c>
      <c r="B71" s="120"/>
      <c r="C71" s="120"/>
      <c r="D71" s="121"/>
      <c r="E71" s="121"/>
      <c r="F71" s="122"/>
      <c r="G71" s="123">
        <f>SUM(G59:G70)</f>
        <v>0</v>
      </c>
      <c r="H71" s="123">
        <f t="shared" ref="H71:I71" si="4">SUM(H59:H70)</f>
        <v>0</v>
      </c>
      <c r="I71" s="123">
        <f t="shared" si="4"/>
        <v>0</v>
      </c>
      <c r="J71" s="125"/>
    </row>
    <row r="72" spans="1:10" ht="40" customHeight="1" x14ac:dyDescent="0.35"/>
    <row r="73" spans="1:10" s="129" customFormat="1" ht="40" customHeight="1" x14ac:dyDescent="0.35">
      <c r="A73" s="126" t="s">
        <v>610</v>
      </c>
      <c r="B73" s="127" t="s">
        <v>611</v>
      </c>
      <c r="C73" s="128"/>
      <c r="D73" s="89"/>
      <c r="E73" s="89"/>
      <c r="J73" s="154"/>
    </row>
    <row r="74" spans="1:10" s="129" customFormat="1" ht="40" customHeight="1" x14ac:dyDescent="0.35">
      <c r="A74" s="126"/>
      <c r="B74" s="127"/>
      <c r="C74" s="128"/>
      <c r="D74" s="89"/>
      <c r="E74" s="89"/>
      <c r="J74" s="154"/>
    </row>
    <row r="75" spans="1:10" s="129" customFormat="1" ht="40" customHeight="1" x14ac:dyDescent="0.35">
      <c r="A75" s="130"/>
      <c r="B75" s="131" t="s">
        <v>612</v>
      </c>
      <c r="C75" s="132"/>
      <c r="D75" s="133"/>
      <c r="E75" s="134" t="s">
        <v>613</v>
      </c>
      <c r="F75" s="135" t="s">
        <v>614</v>
      </c>
      <c r="J75" s="154"/>
    </row>
    <row r="76" spans="1:10" s="129" customFormat="1" ht="40" customHeight="1" x14ac:dyDescent="0.35">
      <c r="A76" s="130"/>
      <c r="B76" s="136" t="s">
        <v>615</v>
      </c>
      <c r="C76" s="137"/>
      <c r="D76" s="138"/>
      <c r="E76" s="139"/>
      <c r="F76" s="140"/>
      <c r="J76" s="154"/>
    </row>
    <row r="77" spans="1:10" s="129" customFormat="1" ht="40" customHeight="1" x14ac:dyDescent="0.35">
      <c r="A77" s="130"/>
      <c r="B77" s="141" t="s">
        <v>616</v>
      </c>
      <c r="C77" s="142"/>
      <c r="D77" s="143"/>
      <c r="E77" s="144"/>
      <c r="F77" s="145"/>
      <c r="J77" s="154"/>
    </row>
    <row r="78" spans="1:10" s="129" customFormat="1" ht="40" customHeight="1" x14ac:dyDescent="0.35">
      <c r="A78" s="130"/>
      <c r="B78" s="146" t="s">
        <v>617</v>
      </c>
      <c r="C78" s="147"/>
      <c r="D78" s="148"/>
      <c r="E78" s="144"/>
      <c r="F78" s="145"/>
      <c r="J78" s="154"/>
    </row>
    <row r="79" spans="1:10" s="129" customFormat="1" ht="40" customHeight="1" x14ac:dyDescent="0.35">
      <c r="A79" s="130"/>
      <c r="B79" s="146" t="s">
        <v>618</v>
      </c>
      <c r="C79" s="147"/>
      <c r="D79" s="148"/>
      <c r="E79" s="139"/>
      <c r="F79" s="140"/>
      <c r="J79" s="154"/>
    </row>
    <row r="80" spans="1:10" s="129" customFormat="1" ht="40" customHeight="1" x14ac:dyDescent="0.35">
      <c r="A80" s="130"/>
      <c r="B80" s="146" t="s">
        <v>619</v>
      </c>
      <c r="C80" s="147"/>
      <c r="D80" s="148"/>
      <c r="E80" s="97"/>
      <c r="F80" s="140"/>
      <c r="J80" s="154"/>
    </row>
    <row r="81" spans="1:10" s="129" customFormat="1" ht="40" customHeight="1" x14ac:dyDescent="0.35">
      <c r="A81" s="130"/>
      <c r="B81" s="146" t="s">
        <v>620</v>
      </c>
      <c r="C81" s="147"/>
      <c r="D81" s="148"/>
      <c r="E81" s="97" t="s">
        <v>15</v>
      </c>
      <c r="F81" s="140"/>
      <c r="J81" s="154"/>
    </row>
    <row r="82" spans="1:10" s="129" customFormat="1" ht="40" customHeight="1" x14ac:dyDescent="0.35">
      <c r="A82" s="130"/>
      <c r="B82" s="149"/>
      <c r="C82" s="128"/>
      <c r="D82" s="91"/>
      <c r="E82" s="91"/>
      <c r="F82" s="150"/>
      <c r="J82" s="154"/>
    </row>
    <row r="83" spans="1:10" s="129" customFormat="1" ht="40" customHeight="1" x14ac:dyDescent="0.35">
      <c r="A83" s="130"/>
      <c r="B83" s="155" t="s">
        <v>621</v>
      </c>
      <c r="C83" s="155"/>
      <c r="D83" s="151"/>
      <c r="E83" s="151"/>
      <c r="F83" s="150"/>
      <c r="J83" s="154"/>
    </row>
    <row r="84" spans="1:10" s="129" customFormat="1" ht="40" customHeight="1" x14ac:dyDescent="0.35">
      <c r="A84" s="130"/>
      <c r="B84" s="156" t="s">
        <v>622</v>
      </c>
      <c r="C84" s="156"/>
      <c r="D84" s="152"/>
      <c r="E84" s="151"/>
      <c r="F84" s="150"/>
      <c r="J84" s="154"/>
    </row>
    <row r="85" spans="1:10" s="129" customFormat="1" ht="40" customHeight="1" x14ac:dyDescent="0.35">
      <c r="A85" s="130"/>
      <c r="B85" s="156" t="s">
        <v>623</v>
      </c>
      <c r="C85" s="156"/>
      <c r="D85" s="153"/>
      <c r="E85" s="151"/>
      <c r="F85" s="150"/>
      <c r="J85" s="154"/>
    </row>
    <row r="86" spans="1:10" s="129" customFormat="1" ht="40" customHeight="1" x14ac:dyDescent="0.35">
      <c r="A86" s="130"/>
      <c r="B86" s="157" t="s">
        <v>624</v>
      </c>
      <c r="C86" s="157"/>
      <c r="D86" s="151"/>
      <c r="E86" s="151"/>
      <c r="F86" s="150"/>
      <c r="J86" s="154"/>
    </row>
  </sheetData>
  <mergeCells count="17">
    <mergeCell ref="B85:C85"/>
    <mergeCell ref="B86:C86"/>
    <mergeCell ref="B79:D79"/>
    <mergeCell ref="B80:D80"/>
    <mergeCell ref="B81:D81"/>
    <mergeCell ref="B83:C83"/>
    <mergeCell ref="B84:C84"/>
    <mergeCell ref="A71:C71"/>
    <mergeCell ref="B75:D75"/>
    <mergeCell ref="B76:D76"/>
    <mergeCell ref="B77:D77"/>
    <mergeCell ref="B78:D78"/>
    <mergeCell ref="A3:J3"/>
    <mergeCell ref="A2:J2"/>
    <mergeCell ref="A56:J56"/>
    <mergeCell ref="A57:J57"/>
    <mergeCell ref="A55:C55"/>
  </mergeCells>
  <phoneticPr fontId="17" type="noConversion"/>
  <printOptions horizontalCentered="1"/>
  <pageMargins left="0.70866141732283505" right="0.70866141732283505" top="0.74803149606299202" bottom="0.74803149606299202" header="0.31496062992126" footer="0.31496062992126"/>
  <pageSetup paperSize="9" scale="30" orientation="portrait" r:id="rId1"/>
  <headerFooter>
    <oddFooter>&amp;C&amp;N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workbookViewId="0">
      <selection activeCell="D13" sqref="D13"/>
    </sheetView>
  </sheetViews>
  <sheetFormatPr defaultRowHeight="14.5" x14ac:dyDescent="0.35"/>
  <sheetData>
    <row r="1" spans="1:4" x14ac:dyDescent="0.35">
      <c r="A1" s="86" t="s">
        <v>461</v>
      </c>
    </row>
    <row r="2" spans="1:4" x14ac:dyDescent="0.35">
      <c r="A2" s="86" t="s">
        <v>462</v>
      </c>
    </row>
    <row r="3" spans="1:4" x14ac:dyDescent="0.35">
      <c r="A3" s="86" t="s">
        <v>463</v>
      </c>
    </row>
    <row r="4" spans="1:4" x14ac:dyDescent="0.35">
      <c r="A4" s="86" t="s">
        <v>464</v>
      </c>
    </row>
    <row r="5" spans="1:4" x14ac:dyDescent="0.35">
      <c r="A5" s="86" t="s">
        <v>465</v>
      </c>
    </row>
    <row r="6" spans="1:4" x14ac:dyDescent="0.35">
      <c r="A6" s="86" t="s">
        <v>466</v>
      </c>
    </row>
    <row r="7" spans="1:4" x14ac:dyDescent="0.35">
      <c r="A7" s="86" t="s">
        <v>467</v>
      </c>
    </row>
    <row r="8" spans="1:4" x14ac:dyDescent="0.35">
      <c r="A8" s="86" t="s">
        <v>468</v>
      </c>
    </row>
    <row r="13" spans="1:4" x14ac:dyDescent="0.35">
      <c r="D13" s="87" t="str">
        <f>A1&amp;" "&amp;A2&amp;" "&amp;A3&amp;" "&amp;A4&amp;" "&amp;A5&amp;" "&amp;A6&amp;" "&amp;A7&amp;" "&amp;A8</f>
        <v xml:space="preserve">Displaying Screen : 10 inch  Operating System : Android Nougat 7.0 (minimum) Resolution : 1280*800 CPU : Quad Core  (Minimum 1.3 GHz) RAM : 2GB DDR3 (Minimum) ROM: 8 GB Battery: 4500 mAh Camera: 5 MP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89E0216FE0A643B4B30FD708ACCA06" ma:contentTypeVersion="13" ma:contentTypeDescription="Create a new document." ma:contentTypeScope="" ma:versionID="5c7c423ac60cb9ed9aff8eb6a2b7efce">
  <xsd:schema xmlns:xsd="http://www.w3.org/2001/XMLSchema" xmlns:xs="http://www.w3.org/2001/XMLSchema" xmlns:p="http://schemas.microsoft.com/office/2006/metadata/properties" xmlns:ns3="c9e18b70-19ec-4d91-be78-a72ed9cc38c8" xmlns:ns4="c1152a97-d7c2-46bb-8276-29c54fc6f950" targetNamespace="http://schemas.microsoft.com/office/2006/metadata/properties" ma:root="true" ma:fieldsID="ff72c095172b1ae2e6e06331c8f51476" ns3:_="" ns4:_="">
    <xsd:import namespace="c9e18b70-19ec-4d91-be78-a72ed9cc38c8"/>
    <xsd:import namespace="c1152a97-d7c2-46bb-8276-29c54fc6f95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e18b70-19ec-4d91-be78-a72ed9cc3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152a97-d7c2-46bb-8276-29c54fc6f9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63E7E3-5844-4586-8432-D706734200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e18b70-19ec-4d91-be78-a72ed9cc38c8"/>
    <ds:schemaRef ds:uri="c1152a97-d7c2-46bb-8276-29c54fc6f9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676CE0-76F1-4620-8245-B28AC72E69CD}">
  <ds:schemaRefs>
    <ds:schemaRef ds:uri="http://schemas.microsoft.com/sharepoint/v3/contenttype/forms"/>
  </ds:schemaRefs>
</ds:datastoreItem>
</file>

<file path=customXml/itemProps3.xml><?xml version="1.0" encoding="utf-8"?>
<ds:datastoreItem xmlns:ds="http://schemas.openxmlformats.org/officeDocument/2006/customXml" ds:itemID="{8D3E60EA-112D-41C7-99F7-657AADCCAA7D}">
  <ds:schemaRefs>
    <ds:schemaRef ds:uri="http://schemas.microsoft.com/office/infopath/2007/PartnerControls"/>
    <ds:schemaRef ds:uri="http://purl.org/dc/elements/1.1/"/>
    <ds:schemaRef ds:uri="http://schemas.microsoft.com/office/2006/metadata/properties"/>
    <ds:schemaRef ds:uri="c9e18b70-19ec-4d91-be78-a72ed9cc38c8"/>
    <ds:schemaRef ds:uri="http://purl.org/dc/terms/"/>
    <ds:schemaRef ds:uri="http://schemas.openxmlformats.org/package/2006/metadata/core-properties"/>
    <ds:schemaRef ds:uri="c1152a97-d7c2-46bb-8276-29c54fc6f950"/>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OPS</vt:lpstr>
      <vt:lpstr>Chaks</vt:lpstr>
      <vt:lpstr>ABOD</vt:lpstr>
      <vt:lpstr>Annex C - Financial Offer Form</vt:lpstr>
      <vt:lpstr>Sheet1</vt:lpstr>
      <vt:lpstr>'Annex C - Financial Offer Form'!Print_Area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tanim@unhcr.org</dc:creator>
  <cp:lastModifiedBy>Khalid Abdelsid</cp:lastModifiedBy>
  <cp:lastPrinted>2020-11-19T06:10:36Z</cp:lastPrinted>
  <dcterms:created xsi:type="dcterms:W3CDTF">2017-12-31T07:13:24Z</dcterms:created>
  <dcterms:modified xsi:type="dcterms:W3CDTF">2020-11-19T06:11:29Z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0x010100F989E0216FE0A643B4B30FD708ACCA06</vt:lpwstr>
  </property>
</Properties>
</file>